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VerticalScroll="0" xWindow="0" yWindow="15" windowWidth="12120" windowHeight="8445" activeTab="0"/>
  </bookViews>
  <sheets>
    <sheet name="FIS" sheetId="1" r:id="rId1"/>
    <sheet name="BEYAN VE ÖDEME" sheetId="2" r:id="rId2"/>
    <sheet name="BİRİM MALİYETLER" sheetId="3" r:id="rId3"/>
    <sheet name="ASGARİ İŞÇİLİK  ORANLARI" sheetId="4" r:id="rId4"/>
  </sheets>
  <definedNames>
    <definedName name="_xlnm.Print_Area" localSheetId="3">'ASGARİ İŞÇİLİK  ORANLARI'!$B$2:$D$520</definedName>
    <definedName name="_xlnm.Print_Area" localSheetId="1">'BEYAN VE ÖDEME'!$B$2:$K$40</definedName>
    <definedName name="_xlnm.Print_Area" localSheetId="0">'FIS'!$E$1:$BS$30</definedName>
  </definedNames>
  <calcPr fullCalcOnLoad="1"/>
</workbook>
</file>

<file path=xl/sharedStrings.xml><?xml version="1.0" encoding="utf-8"?>
<sst xmlns="http://schemas.openxmlformats.org/spreadsheetml/2006/main" count="1407" uniqueCount="878">
  <si>
    <r>
      <t xml:space="preserve">2007         </t>
    </r>
    <r>
      <rPr>
        <sz val="16"/>
        <color indexed="8"/>
        <rFont val="Arial Tur"/>
        <family val="0"/>
      </rPr>
      <t xml:space="preserve"> </t>
    </r>
    <r>
      <rPr>
        <sz val="8"/>
        <color indexed="8"/>
        <rFont val="Arial Tur"/>
        <family val="0"/>
      </rPr>
      <t>09/04/2007 2007/22</t>
    </r>
  </si>
  <si>
    <r>
      <t xml:space="preserve">2006         </t>
    </r>
    <r>
      <rPr>
        <sz val="16"/>
        <color indexed="8"/>
        <rFont val="Arial Tur"/>
        <family val="0"/>
      </rPr>
      <t xml:space="preserve"> </t>
    </r>
    <r>
      <rPr>
        <sz val="8"/>
        <color indexed="8"/>
        <rFont val="Arial Tur"/>
        <family val="0"/>
      </rPr>
      <t>16/03/2006      16-366</t>
    </r>
  </si>
  <si>
    <r>
      <t xml:space="preserve">2005         </t>
    </r>
    <r>
      <rPr>
        <sz val="16"/>
        <color indexed="8"/>
        <rFont val="Arial Tur"/>
        <family val="0"/>
      </rPr>
      <t xml:space="preserve"> </t>
    </r>
    <r>
      <rPr>
        <sz val="8"/>
        <color indexed="8"/>
        <rFont val="Arial Tur"/>
        <family val="0"/>
      </rPr>
      <t>18/02/2005           16-329</t>
    </r>
  </si>
  <si>
    <r>
      <t xml:space="preserve">2004         </t>
    </r>
    <r>
      <rPr>
        <sz val="16"/>
        <color indexed="8"/>
        <rFont val="Arial Tur"/>
        <family val="0"/>
      </rPr>
      <t xml:space="preserve"> </t>
    </r>
    <r>
      <rPr>
        <sz val="8"/>
        <color indexed="8"/>
        <rFont val="Arial Tur"/>
        <family val="0"/>
      </rPr>
      <t>19/02/2004    16-311</t>
    </r>
  </si>
  <si>
    <t xml:space="preserve">Hastane tesisatı onarımı (oksijen, vakum, azot) </t>
  </si>
  <si>
    <t xml:space="preserve">Elektrik tesisatı onarımı </t>
  </si>
  <si>
    <t xml:space="preserve">Bina ve çevre temizliği yapılması (malzeme yükleniciye ait) (Makineli) </t>
  </si>
  <si>
    <t xml:space="preserve">Bina ve çevre temizliği yapılması (malzeme yükleniciye ait) Makinesiz) </t>
  </si>
  <si>
    <t xml:space="preserve">Ahşap yapı karkası </t>
  </si>
  <si>
    <t xml:space="preserve">İskele, köprü, liman, vs. ayaklarının su altında kalan kısımlarının katodik korumasının incelenmesi ve rapora bağlanması   </t>
  </si>
  <si>
    <t>Döner fırınların tuğlalarının sökülmesi ve yeniden örülmesi (Tuğla idarece verilirse)</t>
  </si>
  <si>
    <t>Döner fırınların tuğlalarının sökülmesi ve yeniden örülmesi (Tuğla yükleniciye ait ise)</t>
  </si>
  <si>
    <t>Elektro motor ve blover bakım ve onarımı</t>
  </si>
  <si>
    <t>Elektroliz hücrelerinin refraktörle örülmesi</t>
  </si>
  <si>
    <t>Jeo-termal su üretimi ve taşıma hattı</t>
  </si>
  <si>
    <t>Jeo-termal su üretimi, Jeo-termal su soğutma sistemi inşaatı</t>
  </si>
  <si>
    <t>Soğutma kulelerinin onarımı ve yenilenmesi işi(kule içindeki soğutucu separatörlerin, fanların yenilenmesi, vs. boya işleri)</t>
  </si>
  <si>
    <t>Doğalgazla çalışan ısı merkezlerine çelik baca yapılması ve montajı işi</t>
  </si>
  <si>
    <t>Dekapaj - Kazı yapılması (Makineli), (nakliye hariç)</t>
  </si>
  <si>
    <t>Makineli kazı yapılması ve çıkan kazının dolgu malzemesi olarak kullanılması (nakliye hariç)</t>
  </si>
  <si>
    <t>(29/06/2006 tarih ve 377 nolu genelge oranları dahildir)</t>
  </si>
  <si>
    <t>Yükleme, boşaltma (makine ile kum, çakıl, demir, profil, paket halinde tuğla, tankerle taşınan toz çimento, kil, moloz, blokaj, kırmataş, anroşman, parke, betopan, sac, font, çelik, PVC boru, PE boru, mermer pirinci, perlit, gaz beton)</t>
  </si>
  <si>
    <t>Boşaltma, şeker pancarı vb. boşaltma işi (makine idareden, mazot müteahhitten)</t>
  </si>
  <si>
    <t>Alt temel, temel malzemesi ve stabilize işleri (hazırlama, çıkarma, nakli, figüre, serme, sulama sıkıştırma)</t>
  </si>
  <si>
    <t>Asfalt kaplama işleri (sathi kaplama, road-mix, premix, sıcak karışım ve beton asfalt kaplama)</t>
  </si>
  <si>
    <t>Asfalt mıcırı temini ve nakli (ocaktan taş çıkarma, konkasöre taşıma, konkasörde kırılma ve yola nakli dahil)</t>
  </si>
  <si>
    <t>YOL - DEMİRYOLU (alt temel, temel, stabilize, asfalt, bordür, kaldırım, sanat yapıları, dekapaj, kazık, köprü, tahkimat, trafik levhaları, sinyalizasyon )</t>
  </si>
  <si>
    <t>Stoklanmış curuf içinden demirli malzemenin manyetik tablalı vinçle ayıklanması, gerekli boyutta kesilmesi, tartılması ve nakliyesi</t>
  </si>
  <si>
    <t>Saç bacaların temizliği (yatay boruların sökülmesi, temizlenmesi, yağ ve ziftlerin yakılması ile yerine montajı</t>
  </si>
  <si>
    <t>Gezer vinç köprü kumanda kabini ve müştemilatının imal, montaj ve işler halde teslimi</t>
  </si>
  <si>
    <t>Gemi onarımı (kaynak ve elektrik işleri, boyama, raspalama ve çapaklama işleri)</t>
  </si>
  <si>
    <t>Asfalt plentinin ısınma sisteminin buharlı sistemden kızgın yağlı sisteme dönüştürülmesi ile ısıtma kazanının yapımı ve montajı</t>
  </si>
  <si>
    <t>Konveyör ve tartı bandı imal ve montajı şist taşıma, şlam yükleme, nakliye, tuvenan maden yükleme ve nakliye işi</t>
  </si>
  <si>
    <t>İÇME SUYU - KANALİZASYON (içme suyu arıtma, pis su arıtma, su deposu, biyolojik arıtma)</t>
  </si>
  <si>
    <t>Havaalanı küçük hangar binalarının etrafına kafes tel örgü yapımı ve gelen yolcu  çıkışlarında bekleme salonlarının oluşturulması</t>
  </si>
  <si>
    <t>İŞÇİLİK ORANI</t>
  </si>
  <si>
    <t>1A</t>
  </si>
  <si>
    <t>2A</t>
  </si>
  <si>
    <t>3A</t>
  </si>
  <si>
    <t>3B</t>
  </si>
  <si>
    <t>4A</t>
  </si>
  <si>
    <t>4B</t>
  </si>
  <si>
    <t>4C</t>
  </si>
  <si>
    <t>5A</t>
  </si>
  <si>
    <t>5B</t>
  </si>
  <si>
    <t>5C</t>
  </si>
  <si>
    <t>5D</t>
  </si>
  <si>
    <t>1B</t>
  </si>
  <si>
    <t>YILLAR</t>
  </si>
  <si>
    <t>İNŞAAT BİRİM MALİYETLERİ</t>
  </si>
  <si>
    <t>1</t>
  </si>
  <si>
    <t>2B</t>
  </si>
  <si>
    <t>SINIF     GRUB</t>
  </si>
  <si>
    <t>2000 1 B</t>
  </si>
  <si>
    <t xml:space="preserve"> 2000 1 A</t>
  </si>
  <si>
    <t>2000 2 A</t>
  </si>
  <si>
    <t>2000 2 B</t>
  </si>
  <si>
    <t>2000 3 A</t>
  </si>
  <si>
    <t>2000 3 B</t>
  </si>
  <si>
    <t>2000 4 A</t>
  </si>
  <si>
    <t>2000 4 B</t>
  </si>
  <si>
    <t>2000 4 C</t>
  </si>
  <si>
    <t>2000 5 A</t>
  </si>
  <si>
    <t>2000 5 B</t>
  </si>
  <si>
    <t>2000 5 C</t>
  </si>
  <si>
    <t>2000 5 D</t>
  </si>
  <si>
    <t>2001 1 A</t>
  </si>
  <si>
    <t>2001 1 B</t>
  </si>
  <si>
    <t>2001 2 A</t>
  </si>
  <si>
    <t>2002 2 B</t>
  </si>
  <si>
    <t>2002 3 A</t>
  </si>
  <si>
    <t>2002 3 B</t>
  </si>
  <si>
    <t>2002 4 A</t>
  </si>
  <si>
    <t>2002 4 B</t>
  </si>
  <si>
    <t>2001 2 B</t>
  </si>
  <si>
    <t>2001 3 A</t>
  </si>
  <si>
    <t>2001 3 B</t>
  </si>
  <si>
    <t>2001 4 A</t>
  </si>
  <si>
    <t>2001 4 B</t>
  </si>
  <si>
    <t>2001 4 C</t>
  </si>
  <si>
    <t>2001 5 A</t>
  </si>
  <si>
    <t>2001 5 B</t>
  </si>
  <si>
    <t>2001 5 C</t>
  </si>
  <si>
    <t>2001 5 D</t>
  </si>
  <si>
    <t>2002 1 A</t>
  </si>
  <si>
    <t>2002 1 B</t>
  </si>
  <si>
    <t>2002 2 A</t>
  </si>
  <si>
    <t>2002 4 C</t>
  </si>
  <si>
    <t>2002 5 A</t>
  </si>
  <si>
    <t>2002 5 B</t>
  </si>
  <si>
    <t>2002 5 C</t>
  </si>
  <si>
    <t>2002 5 D</t>
  </si>
  <si>
    <t>2003 1 A</t>
  </si>
  <si>
    <t>2003 1 B</t>
  </si>
  <si>
    <t>2003 2 A</t>
  </si>
  <si>
    <t>2003 2 B</t>
  </si>
  <si>
    <t>2003 3 A</t>
  </si>
  <si>
    <t>2003 3 B</t>
  </si>
  <si>
    <t>2003 4 A</t>
  </si>
  <si>
    <t>2003 4 B</t>
  </si>
  <si>
    <t>2003 4 C</t>
  </si>
  <si>
    <t>2003 5 A</t>
  </si>
  <si>
    <t>2003 5 B</t>
  </si>
  <si>
    <t>2003 5 C</t>
  </si>
  <si>
    <t>2003 5 D</t>
  </si>
  <si>
    <t>2004 1 A</t>
  </si>
  <si>
    <t>2004 1 B</t>
  </si>
  <si>
    <t>2004 2 A</t>
  </si>
  <si>
    <t>2004 2 B</t>
  </si>
  <si>
    <t>2004 3 A</t>
  </si>
  <si>
    <t>2004 3 B</t>
  </si>
  <si>
    <t>2004 4 A</t>
  </si>
  <si>
    <t>2004 4 B</t>
  </si>
  <si>
    <t>2004 4 C</t>
  </si>
  <si>
    <t>2004 5 A</t>
  </si>
  <si>
    <t>2004 5 B</t>
  </si>
  <si>
    <t>2004 5 C</t>
  </si>
  <si>
    <t>2004 5 D</t>
  </si>
  <si>
    <t>2005 1 A</t>
  </si>
  <si>
    <t>2005 1 B</t>
  </si>
  <si>
    <t>2005 2 A</t>
  </si>
  <si>
    <t>2005 2 B</t>
  </si>
  <si>
    <t>2005 3 A</t>
  </si>
  <si>
    <t>2005 3 B</t>
  </si>
  <si>
    <t>2005 4 A</t>
  </si>
  <si>
    <t>2005 4 B</t>
  </si>
  <si>
    <t>2005 4 C</t>
  </si>
  <si>
    <t>2005 5 A</t>
  </si>
  <si>
    <t>2005 5 B</t>
  </si>
  <si>
    <t>2005 5 C</t>
  </si>
  <si>
    <t>2005 5 D</t>
  </si>
  <si>
    <t>2006 1 A</t>
  </si>
  <si>
    <t>2006 1 B</t>
  </si>
  <si>
    <t>2006 2 A</t>
  </si>
  <si>
    <t>2006 2 B</t>
  </si>
  <si>
    <t>2006 3 A</t>
  </si>
  <si>
    <t>2006 3 B</t>
  </si>
  <si>
    <t>2006 4 A</t>
  </si>
  <si>
    <t>2006 4 B</t>
  </si>
  <si>
    <t>2006 4 C</t>
  </si>
  <si>
    <t>2006 5 A</t>
  </si>
  <si>
    <t>2006 5 B</t>
  </si>
  <si>
    <t>2006 5 C</t>
  </si>
  <si>
    <t>2006 5 D</t>
  </si>
  <si>
    <t>2007 1 A</t>
  </si>
  <si>
    <t>2007 1 B</t>
  </si>
  <si>
    <t>2007 2 A</t>
  </si>
  <si>
    <t>2007 2 B</t>
  </si>
  <si>
    <t>2007 3 A</t>
  </si>
  <si>
    <t>2007 3 B</t>
  </si>
  <si>
    <t>2007 4 A</t>
  </si>
  <si>
    <t>2007 4 B</t>
  </si>
  <si>
    <t>2007 4 C</t>
  </si>
  <si>
    <t>2007 5 A</t>
  </si>
  <si>
    <t>2007 5 B</t>
  </si>
  <si>
    <t>2007 5 C</t>
  </si>
  <si>
    <t>2007 5 D</t>
  </si>
  <si>
    <t>2008 1 A</t>
  </si>
  <si>
    <t>2008 1 B</t>
  </si>
  <si>
    <t>2008 2 A</t>
  </si>
  <si>
    <t>2008 2 B</t>
  </si>
  <si>
    <t>2008 3 A</t>
  </si>
  <si>
    <t>2008 3 B</t>
  </si>
  <si>
    <t>2008 4 A</t>
  </si>
  <si>
    <t>2008 4 B</t>
  </si>
  <si>
    <t>2008 4 C</t>
  </si>
  <si>
    <t>2008 5 A</t>
  </si>
  <si>
    <t>2008 5 B</t>
  </si>
  <si>
    <t>2008 5 C</t>
  </si>
  <si>
    <t>2008 5 D</t>
  </si>
  <si>
    <t>2009 1 A</t>
  </si>
  <si>
    <t>2009 1 B</t>
  </si>
  <si>
    <t>2009 2 A</t>
  </si>
  <si>
    <t>2009 2 B</t>
  </si>
  <si>
    <t>2009 3 A</t>
  </si>
  <si>
    <t>2009 3 B</t>
  </si>
  <si>
    <t>2009 4 A</t>
  </si>
  <si>
    <t>2009 4 B</t>
  </si>
  <si>
    <t>2009 4 C</t>
  </si>
  <si>
    <t>2009 5 A</t>
  </si>
  <si>
    <t>2009 5 B</t>
  </si>
  <si>
    <t>2009 5 C</t>
  </si>
  <si>
    <t>2009 5 D</t>
  </si>
  <si>
    <t>2010 1 A</t>
  </si>
  <si>
    <t>2010 1 B</t>
  </si>
  <si>
    <t>2010 2 A</t>
  </si>
  <si>
    <t>2010 2 B</t>
  </si>
  <si>
    <t>2010 3 A</t>
  </si>
  <si>
    <t>2010 3 B</t>
  </si>
  <si>
    <t>2010 4 A</t>
  </si>
  <si>
    <t>2010 4 B</t>
  </si>
  <si>
    <t>2010 4 C</t>
  </si>
  <si>
    <t>2010 5 A</t>
  </si>
  <si>
    <t>2010 5 B</t>
  </si>
  <si>
    <t>2010 5 C</t>
  </si>
  <si>
    <t>2010 5 D</t>
  </si>
  <si>
    <t>Hesap Yılı</t>
  </si>
  <si>
    <t>Fiyat</t>
  </si>
  <si>
    <t>Maliyet Tutarı</t>
  </si>
  <si>
    <t>Ödenen Pirim</t>
  </si>
  <si>
    <t>YAPI SAHİBİNİN ADI SOYADI</t>
  </si>
  <si>
    <t>SİGORTA İŞYERİ NUMARASI</t>
  </si>
  <si>
    <t>İŞE BAŞLAMA TARİHİ</t>
  </si>
  <si>
    <t>TAPU KAYDI</t>
  </si>
  <si>
    <t>Pafta No</t>
  </si>
  <si>
    <t>Ada No</t>
  </si>
  <si>
    <t>Parsel No</t>
  </si>
  <si>
    <r>
      <t>RUHSAT TARİHİ VE</t>
    </r>
    <r>
      <rPr>
        <sz val="9"/>
        <color indexed="10"/>
        <rFont val="Arial Tur"/>
        <family val="0"/>
      </rPr>
      <t xml:space="preserve"> NUMARASI</t>
    </r>
  </si>
  <si>
    <t>İNŞAATIN SINIFI</t>
  </si>
  <si>
    <t>İNŞAATIN GRUBU</t>
  </si>
  <si>
    <t>A</t>
  </si>
  <si>
    <t>B</t>
  </si>
  <si>
    <t>C</t>
  </si>
  <si>
    <t>D</t>
  </si>
  <si>
    <t>MAHALLESİ</t>
  </si>
  <si>
    <t>Yıl İçin Hesaplanan İnşaat Maliyeti</t>
  </si>
  <si>
    <t>Yıl Farkı</t>
  </si>
  <si>
    <t>Hesaplanan Prim</t>
  </si>
  <si>
    <t>Sigorta Primi</t>
  </si>
  <si>
    <t>İşsizlik Primi</t>
  </si>
  <si>
    <r>
      <t>İNŞAAT  TOPLAM YÜZÖLÇÜMÜ (M</t>
    </r>
    <r>
      <rPr>
        <vertAlign val="superscript"/>
        <sz val="10"/>
        <color indexed="10"/>
        <rFont val="Arial Tur"/>
        <family val="0"/>
      </rPr>
      <t>2</t>
    </r>
    <r>
      <rPr>
        <sz val="10"/>
        <color indexed="10"/>
        <rFont val="Arial Tur"/>
        <family val="0"/>
      </rPr>
      <t>)</t>
    </r>
  </si>
  <si>
    <t>Cari Maliyet</t>
  </si>
  <si>
    <t>Toplam Maliyet</t>
  </si>
  <si>
    <t>Birim Maliyeti</t>
  </si>
  <si>
    <t>Asgari işçilik</t>
  </si>
  <si>
    <t>Beyan Edilecek İşçi Sayısı</t>
  </si>
  <si>
    <t>Beyan Edilecek işçilik Tutarı</t>
  </si>
  <si>
    <t>Beyan Edilen İşçilik Tutarı</t>
  </si>
  <si>
    <t>Beyan Edilen İşçi Sayısı</t>
  </si>
  <si>
    <t>Kalan İşçilik Tutarı</t>
  </si>
  <si>
    <t>Kalan İşçi Sayısı</t>
  </si>
  <si>
    <t>DURUM BİLGİLERİ</t>
  </si>
  <si>
    <t>Beyan Edilecek Pirim(işsizlik Dahil)</t>
  </si>
  <si>
    <t>Kalan Pirim</t>
  </si>
  <si>
    <t>DÖNEMİ</t>
  </si>
  <si>
    <t>KALAN TOPLAM BAKİYE</t>
  </si>
  <si>
    <t>BEYAN EDİLEN VE ÖDENEN İŞÇİLİK VE PİRİMLER</t>
  </si>
  <si>
    <t xml:space="preserve">BEYAN EDİLEN  </t>
  </si>
  <si>
    <t>İŞÇİLİK TUTARI</t>
  </si>
  <si>
    <t>SİGORTA PİRİMİ</t>
  </si>
  <si>
    <t>İŞSİZLİK PRİMİ</t>
  </si>
  <si>
    <t xml:space="preserve">ÖDENEN  </t>
  </si>
  <si>
    <t>İŞSİZLİK PİRİMİ</t>
  </si>
  <si>
    <t>DAMGA VERGİSİ</t>
  </si>
  <si>
    <t>DAMGA VERGSİ</t>
  </si>
  <si>
    <t>Beyan Edilen İşçilik Oranı(%)</t>
  </si>
  <si>
    <t>Kalan İşçilik Oranı(%)</t>
  </si>
  <si>
    <t>İş. SAYI</t>
  </si>
  <si>
    <t>TARİH</t>
  </si>
  <si>
    <t>TOPLAM</t>
  </si>
  <si>
    <t xml:space="preserve">AĞAÇ - BAHÇE - ORMAN - PARK </t>
  </si>
  <si>
    <t>1-</t>
  </si>
  <si>
    <t>Ağaç dikimi (makinasız)</t>
  </si>
  <si>
    <t>2-</t>
  </si>
  <si>
    <t>Ağaç dikimi (makinalı)</t>
  </si>
  <si>
    <t>3-</t>
  </si>
  <si>
    <t>Ağaç kesimi (yükleme  ve nakliye dahil) (makinasız)</t>
  </si>
  <si>
    <t>4-</t>
  </si>
  <si>
    <t>Ağaç kesimi (yükleme  ve nakliye dahil) (makinalı)</t>
  </si>
  <si>
    <t>5-</t>
  </si>
  <si>
    <t>Ağaç (çalı çırpı) kesimi (yükleme ve nakliye dahil) (makinasız)</t>
  </si>
  <si>
    <t>6-</t>
  </si>
  <si>
    <t>Ağaç (çalı çırpı) kesimi (yükleme ve nakliye dahil) (makinalı)</t>
  </si>
  <si>
    <t>7-</t>
  </si>
  <si>
    <t>Ağaçlandırma alanlarının sulanması (makinalı - arazöz)</t>
  </si>
  <si>
    <t>8-</t>
  </si>
  <si>
    <t>Ağaçlandırma ve erozyon kontrolu (makinasız)</t>
  </si>
  <si>
    <t>9-</t>
  </si>
  <si>
    <t>Ağaçlandırma ve erozyon kontrolu ( makinalı)</t>
  </si>
  <si>
    <t>10-</t>
  </si>
  <si>
    <t>Ağaçtan kozalak toplama</t>
  </si>
  <si>
    <t>11-</t>
  </si>
  <si>
    <t>Arazi hazırlığı (fidan üretim işlerinde) (makinalı)</t>
  </si>
  <si>
    <t>12-</t>
  </si>
  <si>
    <t>Arazi sulaması (işçi ile ark açarak)</t>
  </si>
  <si>
    <t>13-</t>
  </si>
  <si>
    <t>Arazi sulaması (motopomp ve boru ile)</t>
  </si>
  <si>
    <t>14-</t>
  </si>
  <si>
    <t>Arazi sulaması (yağmurlama sistemi ile)</t>
  </si>
  <si>
    <t>15-</t>
  </si>
  <si>
    <t>Arazi toplulaştırma ve tarla içi geliştirme hizmeti (makinalı)</t>
  </si>
  <si>
    <t>16-</t>
  </si>
  <si>
    <t>Aşı çalışması</t>
  </si>
  <si>
    <t>17-</t>
  </si>
  <si>
    <t>Bakım (fidan üretim çalışmalarında) (makinasız)</t>
  </si>
  <si>
    <t>18-</t>
  </si>
  <si>
    <t>Bakım (fidan üretim çalışmalarında) (makinalı)</t>
  </si>
  <si>
    <t>19-</t>
  </si>
  <si>
    <t>Biçer Döver ile hasat</t>
  </si>
  <si>
    <t>20-</t>
  </si>
  <si>
    <t>Budama işi (makinasız)</t>
  </si>
  <si>
    <t>21-</t>
  </si>
  <si>
    <t>Budama işi (makinalı)</t>
  </si>
  <si>
    <t>22-</t>
  </si>
  <si>
    <t>Çobanlık Hizmetleri</t>
  </si>
  <si>
    <t>23-</t>
  </si>
  <si>
    <t>Bank ve çöp kovası imalat ve montajı</t>
  </si>
  <si>
    <t>24-</t>
  </si>
  <si>
    <t>Diri örtü temizliği -yangın ve emniyet yolu- toprak işleme (makinalı)</t>
  </si>
  <si>
    <t>25-</t>
  </si>
  <si>
    <t>Ekim (fidan üretimi için tohum ekimi) (makinasız)</t>
  </si>
  <si>
    <t>26-</t>
  </si>
  <si>
    <t>Ekim (fidan üretimi için tohum ekimi) (makinalı)</t>
  </si>
  <si>
    <t>27-</t>
  </si>
  <si>
    <t>28-</t>
  </si>
  <si>
    <t>Fidanlık bakım işi</t>
  </si>
  <si>
    <t>29-</t>
  </si>
  <si>
    <t>Futbol sahası çimlendirilmesi işi</t>
  </si>
  <si>
    <t>30-</t>
  </si>
  <si>
    <t xml:space="preserve">Halı döşenmesi (spor sahalarına) </t>
  </si>
  <si>
    <t>31-</t>
  </si>
  <si>
    <t xml:space="preserve">İlaçlama (işçi ile) (sırt pulvarizatörü ile) </t>
  </si>
  <si>
    <t>32-</t>
  </si>
  <si>
    <t>İlaçlama (uçak, helikopter, termal fog, ULV, ekolojik atomizer ile)</t>
  </si>
  <si>
    <t>33-</t>
  </si>
  <si>
    <t>Orman ürünlerinin depoda istifi (makinalı)</t>
  </si>
  <si>
    <t>34-</t>
  </si>
  <si>
    <t>Ot - saman - sap balyalama işi (makinalı)</t>
  </si>
  <si>
    <t>35-</t>
  </si>
  <si>
    <t>Ot alma - ot biçilmesi (makinasız)</t>
  </si>
  <si>
    <t>36-</t>
  </si>
  <si>
    <t>Ot alma - ot biçilmesi (makinalı)</t>
  </si>
  <si>
    <t>37-</t>
  </si>
  <si>
    <t>38-</t>
  </si>
  <si>
    <t>Park alanlarının sulanması, cadde ve sokakların yıkanması (makinalı)</t>
  </si>
  <si>
    <t>39-</t>
  </si>
  <si>
    <t xml:space="preserve">Park,  refüj ve caddelerdeki yeşil alanların sulanması </t>
  </si>
  <si>
    <t>40-</t>
  </si>
  <si>
    <t>Repikaj (tüp ve kap doldurma) (fidan üretim çalışmalarında)</t>
  </si>
  <si>
    <t>41-</t>
  </si>
  <si>
    <t>42-</t>
  </si>
  <si>
    <t>Söküm ve ambalajlama (fidan üretim çalışmalarında) (işçi ile ve makinalı)</t>
  </si>
  <si>
    <t>43-</t>
  </si>
  <si>
    <t>Söküm ve ambalajlama (fidan üretim çalışmalarında) (makinalı)</t>
  </si>
  <si>
    <t>44-</t>
  </si>
  <si>
    <t>Şelale inşaatı</t>
  </si>
  <si>
    <t>45-</t>
  </si>
  <si>
    <t>Tohum çıkarma (fidan üretim çalışmalarında) (makinasız)</t>
  </si>
  <si>
    <t>46-</t>
  </si>
  <si>
    <t>Tohum ekimi (ağaçlandırma ve erozyon çalışmalarında) (makinasız)</t>
  </si>
  <si>
    <t>47-</t>
  </si>
  <si>
    <t xml:space="preserve">Tohum ekimi (ağaçlandırma ve erozyon çalışmalarında) (makinalı) </t>
  </si>
  <si>
    <t>48-</t>
  </si>
  <si>
    <t>Teraslama (makinasız)</t>
  </si>
  <si>
    <t>49-</t>
  </si>
  <si>
    <t>Teraslama (makinalı)</t>
  </si>
  <si>
    <t>50-</t>
  </si>
  <si>
    <t>Yanık orman sahası örtü temizliği</t>
  </si>
  <si>
    <t>AKARYAKIT - DOĞALGAZ - PETRO KİMYA - RAFİNERİ</t>
  </si>
  <si>
    <t>Akaryakıt depolama tankları tesisi</t>
  </si>
  <si>
    <t>Akaryakıt pompa istasyonu inşaatı</t>
  </si>
  <si>
    <t xml:space="preserve">Akaryakıt tankları katodik koruma, izolasyon ve boya </t>
  </si>
  <si>
    <t xml:space="preserve">Doğalgaz boru hattı (şehir içi malzemeli) </t>
  </si>
  <si>
    <t>Rafineri asit ve kostik sahalarının anti asit malzeme ile kaplanması</t>
  </si>
  <si>
    <t>Rafineri tank gövde saç değişimi kumlama (boya dahil)</t>
  </si>
  <si>
    <t>Rafineri ve petro kimya tesisleri</t>
  </si>
  <si>
    <t>BARAJ - GÖLET - SULAMA</t>
  </si>
  <si>
    <t>Baraj onarımı (kaya dolgu baraj)</t>
  </si>
  <si>
    <t xml:space="preserve">Dolu savak inşaatı </t>
  </si>
  <si>
    <t>Hidromekanik teçhizat imal ve montajı (kapak, cebri boru vb.)</t>
  </si>
  <si>
    <t xml:space="preserve">Çamurla tıkalı çelik boruların basınçlı su ile temizlenmesi </t>
  </si>
  <si>
    <t>Regülatör inşaatı</t>
  </si>
  <si>
    <t>Sulama tesisi veya kanalı inşaatı (borulu sistem)</t>
  </si>
  <si>
    <t>Sulama tesisi veya kanalı inşaatı (prefabrik elemanlarla yapılan kanalet sistemi)</t>
  </si>
  <si>
    <t>Sulama tesisi veya kanalı inşaatı (klasik sistem-dikdörtgen-trapez kesitli-beton)</t>
  </si>
  <si>
    <t>Sulama tesisi veya kanalı inşaatı (sprinker sistem)</t>
  </si>
  <si>
    <t>BİNA - Açık hava müzesi teşhir alanı genişletme işleri</t>
  </si>
  <si>
    <t>BİNA - Ahşap kaplama işi</t>
  </si>
  <si>
    <t>BİNA - Ahşap parke yapılması</t>
  </si>
  <si>
    <t>BİNA - Alabalık üretim istasyonu inşaatı</t>
  </si>
  <si>
    <t>BİNA - Aerodinamik laboratuvar inşaatı</t>
  </si>
  <si>
    <t>BİNA - Alüminyum camekan veya asma tavan yapımı</t>
  </si>
  <si>
    <t xml:space="preserve">BİNA - Alüminyum giydirme dış cephe yapımı </t>
  </si>
  <si>
    <t>BİNA - Alüminyum doğramadan pencere yapımı</t>
  </si>
  <si>
    <t xml:space="preserve">BİNA - Amblem işi (bina iç ve dış cephelerine) </t>
  </si>
  <si>
    <t>BİNA - Andezit plak taş  döşenmesi</t>
  </si>
  <si>
    <t>BİNA - Anıt mezar inşaatı</t>
  </si>
  <si>
    <t>BİNA - Asansör revizyonu</t>
  </si>
  <si>
    <t>BİNA - Asansör tesisatı</t>
  </si>
  <si>
    <t>BİNA - Atletizm pisti sentetik kaplama işi</t>
  </si>
  <si>
    <t>BİNA - Banko yapılması işi</t>
  </si>
  <si>
    <t>BİNA - Bayrak direği yapılması</t>
  </si>
  <si>
    <t>BİNA - Beton, kalıp, betonarme demiri (münferit)</t>
  </si>
  <si>
    <t>BİNA - Cam takılması işi (cam temini ve takılması)</t>
  </si>
  <si>
    <t>BİNA - Cam tuğla örülmesi (cam tuğla temini ve örülmesi)</t>
  </si>
  <si>
    <t>BİNA - Depreme dayanıklılık kontrolü (Tabanca ile beton mukavemet ölçümü)</t>
  </si>
  <si>
    <t>BİNA - Depreme karşı güçlendirme işi</t>
  </si>
  <si>
    <t xml:space="preserve">BİNA - Döner kapı ve emniyet kapısı yapımı ve montajı </t>
  </si>
  <si>
    <t>BİNA - Elektrik tesisatı</t>
  </si>
  <si>
    <t xml:space="preserve">BİNA - Epoksi ile kaplama yapılması (makine ile) </t>
  </si>
  <si>
    <t>BİNA - Epoksi ile kaplama yapılması (fırça ve rulo ile)</t>
  </si>
  <si>
    <t>BİNA - Granit Plak döşenmesi</t>
  </si>
  <si>
    <t>BİNA - Su basman altı temel imalatı</t>
  </si>
  <si>
    <t>BİNA - İnce inşaat (kabası biten inşaatın tamamlanması )</t>
  </si>
  <si>
    <t>BİNA - İnce yonu taş kaplama yapılması</t>
  </si>
  <si>
    <t>BİNA - Elektrikli yangın ihbar tesisi</t>
  </si>
  <si>
    <t>BİNA - Yarı prefabrik (% 50'den az) inşaat</t>
  </si>
  <si>
    <t>BİNA - Tam prefabrik (%50'den fazla) inşaat</t>
  </si>
  <si>
    <t>BİNA - Tünel kalıp sistemi ile yapılan inşaat</t>
  </si>
  <si>
    <t xml:space="preserve">BİNA - Betonarme karkas inşaat </t>
  </si>
  <si>
    <t>BİNA - Yığma inşaat</t>
  </si>
  <si>
    <t>BİNA - Karo mozaik, karo fayans veya kaplama işi</t>
  </si>
  <si>
    <t>BİNA -  Karot alma</t>
  </si>
  <si>
    <t>BİNA -  Laminat parke döşemesi</t>
  </si>
  <si>
    <t>BİNA -  Paratoner tesisatı  işi</t>
  </si>
  <si>
    <t>BİNA -  Çatı veya terasın kurşun kaplaması</t>
  </si>
  <si>
    <t>BİNA - Yıkım ve söküm (insan gücü ile)</t>
  </si>
  <si>
    <t>BİNA - Yıkım ve söküm (makine ile veya dinamit ile)</t>
  </si>
  <si>
    <t>BİNA - Doğalgaza dönüşüm (daire kombili)</t>
  </si>
  <si>
    <t>BİNA - Doğalgaz veya Fuel-oil'e dönüşüm (merkezi sistem-apartman kazanlı)</t>
  </si>
  <si>
    <t xml:space="preserve">BİNA - Traverten kaplama </t>
  </si>
  <si>
    <t>BİNA - Boya veya badana yapılması</t>
  </si>
  <si>
    <t>Büst yapımı</t>
  </si>
  <si>
    <t>Cami minaresi inşaatı (betonarme)</t>
  </si>
  <si>
    <t>Cami minaresi inşaatı (saç demir konstrüksiyon)</t>
  </si>
  <si>
    <t>Cami minaresi inşaatı (tuğla)</t>
  </si>
  <si>
    <t>51-</t>
  </si>
  <si>
    <t>Cami minaresi inşaatı (yontma taşı)</t>
  </si>
  <si>
    <t>52-</t>
  </si>
  <si>
    <t>Çatı yağmur iniş ve olukları temizliği</t>
  </si>
  <si>
    <t>53-</t>
  </si>
  <si>
    <t xml:space="preserve">Çatı yapımı (ahşap karkas ve kiremitle), Çatı yenileme </t>
  </si>
  <si>
    <t>54-</t>
  </si>
  <si>
    <t xml:space="preserve">Çatıların alüminyum ile kaplama işi </t>
  </si>
  <si>
    <t>55-</t>
  </si>
  <si>
    <t xml:space="preserve">Çelik çatı yapımı </t>
  </si>
  <si>
    <t>56-</t>
  </si>
  <si>
    <t xml:space="preserve">Çelik çatı yapımı (uzay kafes sistemli)  </t>
  </si>
  <si>
    <t>57-</t>
  </si>
  <si>
    <t>Çelik kontrüksiyon ile bina, hangar, fabrika vb. yapımı</t>
  </si>
  <si>
    <t>58-</t>
  </si>
  <si>
    <t>Çelik silo, tank, çeşitli demir imalat boyama işleri  (kumlama hariç)</t>
  </si>
  <si>
    <t>59-</t>
  </si>
  <si>
    <t>Çeşitli demir kontrüksiyon yapımı</t>
  </si>
  <si>
    <t>60-</t>
  </si>
  <si>
    <t>Çimento fabrikası komple inşaatı  (mekanik, elektrik montaj dahil)</t>
  </si>
  <si>
    <t>61-</t>
  </si>
  <si>
    <t>Çok katlı otopark inşaatı</t>
  </si>
  <si>
    <t>62-</t>
  </si>
  <si>
    <t>Dekorasyon işleri</t>
  </si>
  <si>
    <t>63-</t>
  </si>
  <si>
    <t>Demir korkuluk yapılması</t>
  </si>
  <si>
    <t>64-</t>
  </si>
  <si>
    <t>Dış cephede mermer kaplama</t>
  </si>
  <si>
    <t>65-</t>
  </si>
  <si>
    <t xml:space="preserve">Doğalgaz santrali inşaatı (komple)  </t>
  </si>
  <si>
    <t>66-</t>
  </si>
  <si>
    <t>Döner fırın tuğlaları sökülmesi ve örülmesi (insan gücü ile)</t>
  </si>
  <si>
    <t>67-</t>
  </si>
  <si>
    <t>Endüstri tesisleri inşaatı (Betonarme silolar)</t>
  </si>
  <si>
    <t>68-</t>
  </si>
  <si>
    <t>Endüstri tesisleri inşaatı (Betonarme soğutma kuleleri, bacalar)</t>
  </si>
  <si>
    <t>69-</t>
  </si>
  <si>
    <t>Endüstri tesisleri inşatı (termik santral) (mekanik, elektrik montajı dahil)</t>
  </si>
  <si>
    <t>70-</t>
  </si>
  <si>
    <t xml:space="preserve">Eski eser görünümlü bina inşaatı </t>
  </si>
  <si>
    <t>71-</t>
  </si>
  <si>
    <t>Fabrika elektrik kuvvet tabloları</t>
  </si>
  <si>
    <t>72-</t>
  </si>
  <si>
    <t>Fabrika elektrik kuvvet tesisatı</t>
  </si>
  <si>
    <t>73-</t>
  </si>
  <si>
    <t>Fırın inşaatı (ateş tuğlası ve harç kullanılarak ekmek, simit vb. yapım amaçlı)</t>
  </si>
  <si>
    <t>74-</t>
  </si>
  <si>
    <t>Fosseptik ve rögar onarımı (sökülen yıkılan kısımlar)</t>
  </si>
  <si>
    <t>75-</t>
  </si>
  <si>
    <t>Fosseptik ve rögar onarımı (yeni yapılan kısımlar)</t>
  </si>
  <si>
    <t>76-</t>
  </si>
  <si>
    <t>Fotosel, otomatik kapı yapılması</t>
  </si>
  <si>
    <t>77-</t>
  </si>
  <si>
    <t>Güneş enerjisi tesisatı işi</t>
  </si>
  <si>
    <t>78-</t>
  </si>
  <si>
    <t>Havuz inşaatı (fıskiyeli veya fıskiyesiz her türlü havuz yapımı)</t>
  </si>
  <si>
    <t>79-</t>
  </si>
  <si>
    <t>Hasır çelik</t>
  </si>
  <si>
    <t>80-</t>
  </si>
  <si>
    <t xml:space="preserve">Hazır beton </t>
  </si>
  <si>
    <t>81-</t>
  </si>
  <si>
    <t xml:space="preserve">Hipodromda antrenman kum pisti inşaatı (makinalı)  </t>
  </si>
  <si>
    <t>82-</t>
  </si>
  <si>
    <t>İzolasyon işleri (cam tülü, kaneviçe, cam yünü)</t>
  </si>
  <si>
    <t>83-</t>
  </si>
  <si>
    <t>İzolasyon işleri (kauçuk, pestil, polimer, bitümlü örtü, asfalt, bitümlü karton)</t>
  </si>
  <si>
    <t>84-</t>
  </si>
  <si>
    <t>Kalorifer tesisatı</t>
  </si>
  <si>
    <t>85-</t>
  </si>
  <si>
    <t>Kapalı garaj inşaatı</t>
  </si>
  <si>
    <t>86-</t>
  </si>
  <si>
    <t>Kapalı spor salonu inşaatı</t>
  </si>
  <si>
    <t>87-</t>
  </si>
  <si>
    <t>Kapı doğramaları yenilenmesi</t>
  </si>
  <si>
    <t>88-</t>
  </si>
  <si>
    <t>Konferans salonu (çok amaçlı) düzenleme ve tefrişi</t>
  </si>
  <si>
    <t>89-</t>
  </si>
  <si>
    <t>Kutu profillerle kapı, pencere yapımı</t>
  </si>
  <si>
    <t>90-</t>
  </si>
  <si>
    <t>91-</t>
  </si>
  <si>
    <t>Merdiven basamaklarına karo kaplaması</t>
  </si>
  <si>
    <t>92-</t>
  </si>
  <si>
    <t>Mermer kaplama, döşeme vb. gibi yatay satıhlar</t>
  </si>
  <si>
    <t>93-</t>
  </si>
  <si>
    <t>Mezarlık bakımı</t>
  </si>
  <si>
    <t>94-</t>
  </si>
  <si>
    <t>Mezbaha inşaatı (komple)</t>
  </si>
  <si>
    <t>95-</t>
  </si>
  <si>
    <t>Müşterek tesisat (bina içi)</t>
  </si>
  <si>
    <t>96-</t>
  </si>
  <si>
    <t>Otomatik kontrol tesisatı</t>
  </si>
  <si>
    <t>97-</t>
  </si>
  <si>
    <t>Brülör tesisatı</t>
  </si>
  <si>
    <t>98-</t>
  </si>
  <si>
    <t>Hastane tesisatı, oksijen, azot, vakum tesisatı</t>
  </si>
  <si>
    <t>99-</t>
  </si>
  <si>
    <t>Mutfak tesisatı</t>
  </si>
  <si>
    <t>100-</t>
  </si>
  <si>
    <t>PVC yer döşemesi, jeotekstil kaplama</t>
  </si>
  <si>
    <t>101-</t>
  </si>
  <si>
    <t xml:space="preserve">PVC profil, ısıcam temini ve takılması </t>
  </si>
  <si>
    <t>102-</t>
  </si>
  <si>
    <t>Sera inşaatı  (çelik konstrüksiyon ile)</t>
  </si>
  <si>
    <t>103-</t>
  </si>
  <si>
    <t>104-</t>
  </si>
  <si>
    <t xml:space="preserve">Sera inşaatı (prefabrik sistemle) </t>
  </si>
  <si>
    <t>105-</t>
  </si>
  <si>
    <t>Sıhhi tesisat (daire içi)</t>
  </si>
  <si>
    <t>106-</t>
  </si>
  <si>
    <t>Soğuk hava deposu inşaatı (komple)</t>
  </si>
  <si>
    <t>107-</t>
  </si>
  <si>
    <t>Spor salonu zemininin sentetik malzeme ile kaplanması</t>
  </si>
  <si>
    <t>108-</t>
  </si>
  <si>
    <t>Spor salonu zemininin ahşap parke ile kaplanması</t>
  </si>
  <si>
    <t>109-</t>
  </si>
  <si>
    <t>Stadyum içinde tartan pist yapımı</t>
  </si>
  <si>
    <t>110-</t>
  </si>
  <si>
    <t>Su soğutma kuleleri inşaatı (ahşap veya polyester)</t>
  </si>
  <si>
    <t>111-</t>
  </si>
  <si>
    <t>Şeker fabrikalarındaki çamur havuzlarının temizlenmesi (makinalı)</t>
  </si>
  <si>
    <t>112-</t>
  </si>
  <si>
    <t>Tel örgü işleri (kafes, tel vb.)</t>
  </si>
  <si>
    <t>113-</t>
  </si>
  <si>
    <t xml:space="preserve">TV kulesi inşaatı (betonarme) </t>
  </si>
  <si>
    <t>114-</t>
  </si>
  <si>
    <t xml:space="preserve">TV kulesi inşaatı (çelik konstrüksiyon) </t>
  </si>
  <si>
    <t>115-</t>
  </si>
  <si>
    <t>Yangın merdiveni (çelik konstrüksiyon)</t>
  </si>
  <si>
    <t>116-</t>
  </si>
  <si>
    <t>Yürüyen merdiven tesisi</t>
  </si>
  <si>
    <t>117-</t>
  </si>
  <si>
    <t>Yürüyen merdivenli yaya üst geçit inşaatı</t>
  </si>
  <si>
    <t xml:space="preserve">DENİZ - DERE - LİMAN - İSKELE - MENDİREK </t>
  </si>
  <si>
    <t>Balık üretim tesisi inşaatı</t>
  </si>
  <si>
    <t>Deniz deşarjı kara boru hattı inşaatı</t>
  </si>
  <si>
    <t>Deniz tahkimat inşaatı</t>
  </si>
  <si>
    <t>Deniz iskele inşaatı</t>
  </si>
  <si>
    <t>Dere çevirme seddesi ve derivasyon kanalı (kil kaplama)</t>
  </si>
  <si>
    <t>Dere onarımı (sel hasarlı) (beton, betonarme istinat duvarı)</t>
  </si>
  <si>
    <t>Dere onarımı (sel hasarlı) (derivasyon yapılması, makinalı)</t>
  </si>
  <si>
    <t>Dere onarımı (sel hasarlı) (kargir istinat duvarı)</t>
  </si>
  <si>
    <t>Gemi ile sismik araştırma ve petrol arama</t>
  </si>
  <si>
    <t>İskele onarımı</t>
  </si>
  <si>
    <t>Liman mendirek onarım inşaatı (anroşman, büyük taş bloklar)</t>
  </si>
  <si>
    <t>Liman mendirek onarım inşaatı (beton bloklar)</t>
  </si>
  <si>
    <t>Liman ve balıkçı barınağı inşaatı</t>
  </si>
  <si>
    <t>Rıhtım inşaatı ve dolgu işleri</t>
  </si>
  <si>
    <t>Tersane hücumbot kızakyolu inşaatı</t>
  </si>
  <si>
    <t>Usturmaca yapılması</t>
  </si>
  <si>
    <t>ELEKTRİK - MONTAJ</t>
  </si>
  <si>
    <t xml:space="preserve">Ag - Og elektrik tesisi bakım  onarımı </t>
  </si>
  <si>
    <t>Ag - Og elektrik tesisi demontaj işi</t>
  </si>
  <si>
    <t>Ag - Og elektrik tesisi demontaj + montaj işleri</t>
  </si>
  <si>
    <t>Ağaç direklerinin (elektrik, telefon) bakımı ve emprenyesi</t>
  </si>
  <si>
    <t>Ana besleme hatlarının onarımı</t>
  </si>
  <si>
    <t>Ana dağıtım panolarının tadilatı</t>
  </si>
  <si>
    <t>Ana dağıtım ve kompanzasyon panolarının montajı (pano imali prefabrikasyon)</t>
  </si>
  <si>
    <t>Armatür montajı</t>
  </si>
  <si>
    <t>Bara imali ve montajı</t>
  </si>
  <si>
    <t xml:space="preserve">Bilgisayar yazılımı </t>
  </si>
  <si>
    <t>Bilgisayar donanımının oluşturulması ve kurulması</t>
  </si>
  <si>
    <t>Data hatları, patch, panel rock dolap tesisi</t>
  </si>
  <si>
    <t>Elektrik sisteminin enterkonnekte sisteme bağlanması</t>
  </si>
  <si>
    <t>Enerji kesme, açma, ihbar bırakma</t>
  </si>
  <si>
    <t>Endeks okuma işi</t>
  </si>
  <si>
    <t>Enerji nakil hattı tel çekimi işi</t>
  </si>
  <si>
    <t>Enerji temini, trafo postası (TRP),  alçak gerilim şebekesi (AGŞ)</t>
  </si>
  <si>
    <t>Giriş kontrol sistemi tesisi</t>
  </si>
  <si>
    <t>Güvenlik kamera sistemi tesisi</t>
  </si>
  <si>
    <t>Hait onarımı (elektronik data kayıt sisteminin geliştirilmesi)</t>
  </si>
  <si>
    <t xml:space="preserve">Havai  hatların yer altına alınması (komple) </t>
  </si>
  <si>
    <t>Jenaratör revizyonu</t>
  </si>
  <si>
    <t>Jeneratör montajı</t>
  </si>
  <si>
    <t>Kapalı devre TV sistemi</t>
  </si>
  <si>
    <t>Kesici ölçü kabini (KÖK) montajı</t>
  </si>
  <si>
    <t>Kesintisiz güç kaynağı montajı</t>
  </si>
  <si>
    <t>Kompanzasyon tesisi</t>
  </si>
  <si>
    <t>Kumanda panosu içi işlemleri</t>
  </si>
  <si>
    <t>Kablo tavası döşenmesi</t>
  </si>
  <si>
    <t>Pano imali ve montajı</t>
  </si>
  <si>
    <t>Panolara besleme hattı çekilmesi</t>
  </si>
  <si>
    <t>Radyolink plon inşaatı</t>
  </si>
  <si>
    <t>Sayaç sökme, takma işleri</t>
  </si>
  <si>
    <t>Telefon santrali montajı</t>
  </si>
  <si>
    <t>Telekomünikasyon tesisi işleri</t>
  </si>
  <si>
    <t>Topraklama tesisatı</t>
  </si>
  <si>
    <t>Tranşe arıza işi (komple)</t>
  </si>
  <si>
    <t>Yer altı kablosu döşeme işi (inşaat işleri hariç)</t>
  </si>
  <si>
    <t>Yol, saha, havaalanı, stadyum, havuz vb. aydınlatılması işi (komple)</t>
  </si>
  <si>
    <t xml:space="preserve">HAMMALİYE   </t>
  </si>
  <si>
    <t>Hammaliye işi</t>
  </si>
  <si>
    <t xml:space="preserve">HAVAALANI  </t>
  </si>
  <si>
    <t>Hava Alanı (apron betonu, rehabilitasyonu)</t>
  </si>
  <si>
    <t>Hava Alanı (beton pist yapımı)</t>
  </si>
  <si>
    <t>Hava Alanı (bina inşaatı)</t>
  </si>
  <si>
    <t>Hava Alanı ana pist asfalt çatlak onarımı</t>
  </si>
  <si>
    <t>Hava Alanı banketlerin onarımı ve müteferrik işler</t>
  </si>
  <si>
    <t>Hava Alanı ısı merkezi inşaatı</t>
  </si>
  <si>
    <t>Hava Alanı radar ikmal inşaatı</t>
  </si>
  <si>
    <t>Hava  Alanı taksi yolu onarımı</t>
  </si>
  <si>
    <t>Kule inşaatı (radar ve haberleşme sistemi dahil)</t>
  </si>
  <si>
    <t>Kule inşaatı (radar ve haberleşme sistemi hariç)</t>
  </si>
  <si>
    <t>Atıksu arıtma tesisi</t>
  </si>
  <si>
    <t>Atıksu arıtma toplayıcı şebeke ve deniz deşarjı komple</t>
  </si>
  <si>
    <t>Betonarme rögar kapağı imali</t>
  </si>
  <si>
    <t>Biyolojik arıtma</t>
  </si>
  <si>
    <t>Boru tazyik testi</t>
  </si>
  <si>
    <t>İçme suyu abone bağlantısı</t>
  </si>
  <si>
    <t>İçme suyu kaçak tespit çalışmaları (makinalı)</t>
  </si>
  <si>
    <t>İçme suyu katodik koruma tesisi</t>
  </si>
  <si>
    <t>İçme suyu  kaptaj, drenaj ve tesisat montajı (münferit olarak inşa edilirse)</t>
  </si>
  <si>
    <t>İçmesuyu arıtma tesisi inşaatı</t>
  </si>
  <si>
    <t>İçmesuyu inşaatı (hafriyat, isale hattı, şebeke, dolgu dahil)</t>
  </si>
  <si>
    <t>İçme suyu scada sistemi (ithal malzeme dahil) (komple)</t>
  </si>
  <si>
    <t xml:space="preserve">İçme suyu elektrik tesisi işi </t>
  </si>
  <si>
    <t>İksa (imalat dahil)</t>
  </si>
  <si>
    <t>Kanalizasyon inşaatı (hafriyat, isale hattı, şebeke, dolgu dahil)</t>
  </si>
  <si>
    <t>Kanalizasyon temizliği  (baca ve rögarlar) (işçi ile)</t>
  </si>
  <si>
    <t>Kanalizasyon temizliği borular  (makine, pompa ile)</t>
  </si>
  <si>
    <t>Kollektör inşaatı</t>
  </si>
  <si>
    <t>Kollektör temizliği (makinalı)</t>
  </si>
  <si>
    <t>PVC su borusu döşenmesi (şebeke)</t>
  </si>
  <si>
    <t xml:space="preserve">Sondajlı jeolojik, jeoteknik zemin etüdü yapımı </t>
  </si>
  <si>
    <t>Su deposunun bakım ve onarımı</t>
  </si>
  <si>
    <t>Su deposu inşaatı (münferit olarak inşa edilirse)</t>
  </si>
  <si>
    <t>Su deposunun temizlenmesi (işçi ile)</t>
  </si>
  <si>
    <t>Su deposunun temizlenmesi (kısmen makine, kısmen işçi ile)</t>
  </si>
  <si>
    <t>Su kuyusu açma (makinalı)</t>
  </si>
  <si>
    <t>Su sondaj ve enjeksiyon işleri</t>
  </si>
  <si>
    <t>Palpanşlı inşaat (köprü temeli, hendek vb.)</t>
  </si>
  <si>
    <t>MADEN İŞLERİ</t>
  </si>
  <si>
    <t>Galeri açılması (10 m2 den büyük alanlar)</t>
  </si>
  <si>
    <t>Galeri açılması (10 m2 den küçük alanlar)</t>
  </si>
  <si>
    <t>Madenlerin kırılması, istiflenmesi, elenmesi, taşınması</t>
  </si>
  <si>
    <t xml:space="preserve">MAKİNE  - MONTAJ </t>
  </si>
  <si>
    <t>Agrega kurutucusu (dryer) yapımı ve yerine montajı</t>
  </si>
  <si>
    <t>Akustik emisyon metodu ile kaynak ve malzeme kontrolü</t>
  </si>
  <si>
    <t>Anten direği boyanması (verici istasyonu)</t>
  </si>
  <si>
    <t>Baca filtresi temini ve montajı</t>
  </si>
  <si>
    <t>Baca filtresi temizliği</t>
  </si>
  <si>
    <t>Bacaların çelik konstrüksiyonla takviyesi ve tamiri</t>
  </si>
  <si>
    <t>Bacanın saçla kaplanması, boyanması işi</t>
  </si>
  <si>
    <t>Bina, imbisat deposu ve hidrofor tankının yenilenmesi</t>
  </si>
  <si>
    <t>Boyler sisteminin eşanjör sistemine dönüştürülmesi</t>
  </si>
  <si>
    <t>Buhar santralı (komple)</t>
  </si>
  <si>
    <t>Buharlı kazan onarımı</t>
  </si>
  <si>
    <t>Çamaşırhane cihazlarını yenileme</t>
  </si>
  <si>
    <t>Çelik borulu sulama hattının onarımı</t>
  </si>
  <si>
    <t>Çelik konstrüksiyon demontaj ve montajı</t>
  </si>
  <si>
    <t>Çelik konstrüksiyon demontajı</t>
  </si>
  <si>
    <t>Çelik konstrüksiyon montajı</t>
  </si>
  <si>
    <t xml:space="preserve">Çelik silo-kovalı elevatör  yapımı </t>
  </si>
  <si>
    <t>Çelik silo-kovalı elevatör ve red götürücü yapımı (10.000 ton)</t>
  </si>
  <si>
    <t>Çimento değirmeni boyun yataklarının yağlanması</t>
  </si>
  <si>
    <t>Çimento fabrikaları soğutma kulesine elektro filtre takılması ve baca tesisi işi</t>
  </si>
  <si>
    <t>Çimento fabrikaları soğutma ve kovalı bantlarının bakımı</t>
  </si>
  <si>
    <t>Çimento silosu taban ve içyan cidar temizliği</t>
  </si>
  <si>
    <t>Döküm tesisleri çelik konstrüksiyon imal ve montajı</t>
  </si>
  <si>
    <t>Döner fırın inşaatı</t>
  </si>
  <si>
    <t>Döner fırın revizyonu</t>
  </si>
  <si>
    <t>Elektro pompaj tesisatı</t>
  </si>
  <si>
    <t>Eşanjör dairesi yenileme ve onarımı</t>
  </si>
  <si>
    <t>Fabrika fırın inşaatı (münferit olarak inşa edilirse)</t>
  </si>
  <si>
    <t>Gemilerin temizliği işi (işçi ile)</t>
  </si>
  <si>
    <t xml:space="preserve">Gemilerin temizliği işi (makinalı) </t>
  </si>
  <si>
    <t xml:space="preserve">Hafif raylı toplu taşıma sistemi (komple) </t>
  </si>
  <si>
    <t>Hammadde temini işi</t>
  </si>
  <si>
    <t>Hastane (tıbbi amaçlı) cihaz ve makine alım ve montajı işi</t>
  </si>
  <si>
    <t>Hidrofor sistemi ile su deposu inşaatı ve ana dağıtım borularının değişimi</t>
  </si>
  <si>
    <t>Araç kiralanması</t>
  </si>
  <si>
    <t xml:space="preserve">İplik ve elyaf ünitesine boru ve makine montajı </t>
  </si>
  <si>
    <t>Kalorifer kazanlarının fuel-oil sisteme dönüştürülmesi</t>
  </si>
  <si>
    <t>Kalorifer tesislerinin bakım, onarım, işletilmesi (katı yakıtlı)</t>
  </si>
  <si>
    <t>Kalorifer tesislerinin bakım, onarım, işletilmesi (sıvı ve gaz yakıtlı)</t>
  </si>
  <si>
    <t>Kazanların basınçlı su ile temizlenmesi</t>
  </si>
  <si>
    <t>Kazan dairesi tesisatı ve brülör onarımı işi</t>
  </si>
  <si>
    <t>Makine kiralama (pikap, kamyon, dozer, ekskavatör, greyder vb.)</t>
  </si>
  <si>
    <t>Ön arıtma tesisi</t>
  </si>
  <si>
    <t>Röntgen ile kaynak kontrolü</t>
  </si>
  <si>
    <t>Soğutucu boruların basınçlı su ile temizliği</t>
  </si>
  <si>
    <t>Su borulu paket tipi buhar kazanının onarım işi</t>
  </si>
  <si>
    <t>Su pompaları ve su tasfiye sisteminin yenilenmesi</t>
  </si>
  <si>
    <t>Su tankı imalatı (saç)</t>
  </si>
  <si>
    <t>Şlam havuzlarının hidrolik olarak temizliği</t>
  </si>
  <si>
    <t>Tambur bakım onarım ve kaplaması</t>
  </si>
  <si>
    <t>Termik santral kazanı dairesinin revizyonu</t>
  </si>
  <si>
    <t>Termik santral kömür kanallarının onarımı</t>
  </si>
  <si>
    <t>Yangın ihbar sistemi</t>
  </si>
  <si>
    <t xml:space="preserve">NAKLİYE İŞLERİ </t>
  </si>
  <si>
    <t>Nakliye  işleri</t>
  </si>
  <si>
    <t>PROJE - HARİTA YAPIMI - MÜŞAVİRLİK</t>
  </si>
  <si>
    <t>Amenejman plan yapımı</t>
  </si>
  <si>
    <t xml:space="preserve">Aplikasyon çalışmaları (total station ve distomat ile) </t>
  </si>
  <si>
    <t>Aplikasyon çalışmaları (takometre ve nivo ile)</t>
  </si>
  <si>
    <t>Fotokopi, ozalit çekilmesi</t>
  </si>
  <si>
    <t xml:space="preserve">Harita plan ve kadastro işleri (bilgisayarla) </t>
  </si>
  <si>
    <t>Müşavirlik hizmeti</t>
  </si>
  <si>
    <t>Proje yapımı (bilgisayarla)</t>
  </si>
  <si>
    <t>As-built proje yapımı</t>
  </si>
  <si>
    <t>TERZİLİK İŞLERİ</t>
  </si>
  <si>
    <t>İşçi gücü ile terzilik işi</t>
  </si>
  <si>
    <t>Makine ile terzilik işi</t>
  </si>
  <si>
    <t>TESİS İŞLETMESİ</t>
  </si>
  <si>
    <t>Trafo merkezi bakım onarım ve işletmesi</t>
  </si>
  <si>
    <t>Otomasyonlu sistemlerin bakım, onarım ve işletmesi</t>
  </si>
  <si>
    <t>Beton santralı işletmesi (nakliye dahil)</t>
  </si>
  <si>
    <t>İçme suyu, atıksu arıtma tesisi bakım, onarım ve işletmesi</t>
  </si>
  <si>
    <t>TÜNEL İNŞAATI - METRO İNŞAATI</t>
  </si>
  <si>
    <t>Tünel inşaatı (10 m2 den büyük kesitli)</t>
  </si>
  <si>
    <t>Tünel inşaatı (10 m2 den küçük kesitli)</t>
  </si>
  <si>
    <t>Tünel - Metro inşaatı enerji temini ve cer gücü</t>
  </si>
  <si>
    <t>Tünel - Metro inşaatı katener sistemi</t>
  </si>
  <si>
    <t>Tünel - Metro sinyalizasyon</t>
  </si>
  <si>
    <t>Asfalt kaplama işleri (malzeme idareden)</t>
  </si>
  <si>
    <t>Asfalt plenti alt yapı inşaatı (betonlama)</t>
  </si>
  <si>
    <t>Asfalt sökülmesi (makinalı)</t>
  </si>
  <si>
    <t>Asfalt tesisleri için kızgın yağ kazanı yapımı ve montajı</t>
  </si>
  <si>
    <t>Asma köprü inşaatı</t>
  </si>
  <si>
    <t>Beton (demirsiz, demirli, tesviye betonu, şap vb.)</t>
  </si>
  <si>
    <t>Beton bordür, büz, parke imali</t>
  </si>
  <si>
    <t>Beton bordür döşenmesi</t>
  </si>
  <si>
    <t>Beton yol korkuluğu imali ve montajı</t>
  </si>
  <si>
    <t>Beton yol yapımı</t>
  </si>
  <si>
    <t>Cadde ve sokaklara levha yapımı ve montajı</t>
  </si>
  <si>
    <t>Cadde ve sokakların baca ve ızgara kapaklarının yükseltilmesi</t>
  </si>
  <si>
    <t>Çelik köprülerin kumlama yapılması ve boyanması</t>
  </si>
  <si>
    <t>Dekapaj, kazı yapılması, kömür çıkarılması (el ve kompresörle)</t>
  </si>
  <si>
    <t>Demir yolu travers ve ray döşenmesi</t>
  </si>
  <si>
    <t>Demiryollarında hemzemin geçitlerde elektrikli otomatik bariyer yapılması</t>
  </si>
  <si>
    <t>Dolgu malzemesi temini ve nakli işi (stabilize, toprak)</t>
  </si>
  <si>
    <t>Dolgu yapılması ve sıkıştırılması (işçi ile)</t>
  </si>
  <si>
    <t>Fore kazık, betonarme çakma kazık, çelik çakma kazık</t>
  </si>
  <si>
    <t>Greyderle reglaj yapımı</t>
  </si>
  <si>
    <t>İstinat duvarı onarımı (beton veya betonarme)</t>
  </si>
  <si>
    <t>İstinat duvarı onarımı (kargir)</t>
  </si>
  <si>
    <t>İstinat duvarları inşaatı (beton veya betonarme) (kalıp, demir, beton dahil)</t>
  </si>
  <si>
    <t>İstinat duvarları inşaatı (kargir) (hafriyat, iskele, taş, harç dahil)</t>
  </si>
  <si>
    <t>Katlı kavşak inşaatı</t>
  </si>
  <si>
    <t>Kavşak tanzimi, orta refüj teşkili</t>
  </si>
  <si>
    <t>Kaya dolgu işleri (tahkimat, istifli)</t>
  </si>
  <si>
    <t>Kaya dolgu işleri (tahkimat, istifsiz)</t>
  </si>
  <si>
    <t xml:space="preserve">Keson kuyu açılması (makine ile) </t>
  </si>
  <si>
    <t xml:space="preserve">Keson kuyu açılması (işçi ile) </t>
  </si>
  <si>
    <t>Köprü, menfez  içi temizliği (işçi ile)</t>
  </si>
  <si>
    <t>Köprü, menfez  içi temizliği (makine ile)</t>
  </si>
  <si>
    <t>Köprü inşaatı (betonarme)</t>
  </si>
  <si>
    <t>Köprü inşaatı (çelik)</t>
  </si>
  <si>
    <t>Köprü inşaatı (kargir)</t>
  </si>
  <si>
    <t>Köprü inşaatı (kirişler prefabrik betonarme)</t>
  </si>
  <si>
    <t>Köprü korkuluk temizliği, yıkanması (arazöz, motopomp ve işçi ile)</t>
  </si>
  <si>
    <t>Köprü tabliye onarımı işi  (tabliye kaldırma işlemi dahil)</t>
  </si>
  <si>
    <t>Köprülerde gabion tel kafesle tahkimat ve şüt yapılması</t>
  </si>
  <si>
    <t>Ocaktan taş çıkarmak (kompresör ve patlayıcı madde ile)</t>
  </si>
  <si>
    <t>Oto korkuluk montajı (makinalı)</t>
  </si>
  <si>
    <t>Oto korkulukları demontajı (hasarlı)</t>
  </si>
  <si>
    <t>Oto korkulukları tamir ve montajı</t>
  </si>
  <si>
    <t>Otopark yapılması (açık otopark, beton)</t>
  </si>
  <si>
    <t>Otopark yapılması (çok katlı otopark)</t>
  </si>
  <si>
    <t>Parke ile kaldırım ve yol yapımı</t>
  </si>
  <si>
    <t>Prefabrik köprü inşaatı (% 50 den fazlası prefabrik)</t>
  </si>
  <si>
    <t xml:space="preserve">Refüj, yol bordürü döşenmesi, refüj toprağı nakli ve düzeltilmesi işi </t>
  </si>
  <si>
    <t>Renkli kilit taşı parke yapımı</t>
  </si>
  <si>
    <t>Sabit asfalt tankları, boru yapımı ve izolasyon işleri</t>
  </si>
  <si>
    <t>Sanat yapıları (betonarme, menfez, baks)</t>
  </si>
  <si>
    <t>Sifon yapılması (münferit olarak inşa edilirse)</t>
  </si>
  <si>
    <t>Sinyalizasyon tesisi  (karayollarında)</t>
  </si>
  <si>
    <t>Sokak temizliği, çöp toplanması ve nakli  (işçi ile yükleme)</t>
  </si>
  <si>
    <t>Süpürge, vakumlu makine ile caddelerin süpürülmesi</t>
  </si>
  <si>
    <t>Tarihi köprü temellerinin mini kazıklarla iyileştirilmesi</t>
  </si>
  <si>
    <t xml:space="preserve">Taş kırma işleri  (makinalı)  </t>
  </si>
  <si>
    <t>Tıbbi ve katı atıkların toplanması, nakli ve bertaraf edilmesi (işçi ile)</t>
  </si>
  <si>
    <t>Trafik güvenliğinin sağlanması (yol inşaat çalışmalarında)</t>
  </si>
  <si>
    <t>Trafik işaretlerinin bakım ve onarımı</t>
  </si>
  <si>
    <t>Trafik bilgi ve işaret levhası yapımı</t>
  </si>
  <si>
    <t>Trafik levhaları için direk yapımı ve montajı (makinalı)</t>
  </si>
  <si>
    <t>Trafik levhaları için direk yapımı ve montajı (makinasız)</t>
  </si>
  <si>
    <t>Tretuvar yapımı (beton)</t>
  </si>
  <si>
    <t xml:space="preserve">Tretuvar yapımı (karo, plaka)   </t>
  </si>
  <si>
    <t>Yatay delgi makinası ile karayolu ve demiryolu altından boru geçirilmesi</t>
  </si>
  <si>
    <t>Yol bakım onarımı (asfalt yollarda)</t>
  </si>
  <si>
    <t>Yol bakım onarımı (beton yollarda)</t>
  </si>
  <si>
    <t>Yol bakım onarımı (stabilize yollarda)</t>
  </si>
  <si>
    <t>Yol hendek reglajı ve bakımı (makinalı)</t>
  </si>
  <si>
    <t>Yol inşaatı (toprak işleri, üst yapı, stabilize asfalt dahil) (komple)</t>
  </si>
  <si>
    <t xml:space="preserve">Yol kenarlarına kar direkleri dikilmesi  (makinalı)  </t>
  </si>
  <si>
    <t xml:space="preserve">Yol kenarlarına kar direkleri dikilmesi  (makinasız)  </t>
  </si>
  <si>
    <t xml:space="preserve">Yol kenarlarına kenar dikmesi  (makinalı)  </t>
  </si>
  <si>
    <t xml:space="preserve">Yollara yol boyası ile çizgi çekilmesi (malzemeli) (makinalı) </t>
  </si>
  <si>
    <t xml:space="preserve">YÜKLEME - BOŞALTMA </t>
  </si>
  <si>
    <t>Yükleme, boşaltma (elevatör vb. ile)</t>
  </si>
  <si>
    <t>Yükleme, boşaltma  (tuğla, kiremit, torba çimento vb. malzemelerin işçi ile)</t>
  </si>
  <si>
    <t xml:space="preserve">Yollara asfalt yama yapılması (Malzemeli)                                                                                                                        </t>
  </si>
  <si>
    <t xml:space="preserve">Yollara asfalt yama yapılması (Malzemesiz)                                                                                                                        </t>
  </si>
  <si>
    <t xml:space="preserve">Fidan Dikilmesi (Fidanların İdarece verilmesi halinde) </t>
  </si>
  <si>
    <t xml:space="preserve">Fidan Dikilmesi (Fidanların Müteahhitçe temin edilmesi halinde) </t>
  </si>
  <si>
    <t>Pamuk balyalama (presleme), pamuk çiğitlerinin ayrılması, depolanması ve sevk için vasıtaya yüklenmesi</t>
  </si>
  <si>
    <t>Süt Sağımı(Makinasız)</t>
  </si>
  <si>
    <t>Süt Sağımı(Makinalı)</t>
  </si>
  <si>
    <t>Barajlar, göletler ve hidroelektrik santral inşaatı (beton baraj), komple (dolgu tünel savak)</t>
  </si>
  <si>
    <t>Barajlar, göletler ve hidroelektrik santral inşaatı (toprak dolgu baraj), komple (dolgu tünel savak)</t>
  </si>
  <si>
    <t>Barajlar, göletler ve hidroelektrik santral inşaatı (kaya dolgu baraj), komple (dolgu tünel savak)</t>
  </si>
  <si>
    <t>BİNA (Fabrika, Endüstri Tesisleri, Teknolojik Yapılar, Silo, TV  ve Su Kuleleri, Spor Tesisi, Garaj, Otopark, Cami, Minare, Dekorasyon, Eski Eser vb.)</t>
  </si>
  <si>
    <t xml:space="preserve"> 21-</t>
  </si>
  <si>
    <t>Lahit inşaatı, kapak açma, toprak mezar kazısı, cenaze gömü ve mezar nakil işinin komple yapımı</t>
  </si>
  <si>
    <t xml:space="preserve">Seramik döşenmesi (yatay ve düşey satıhlarda)  -Malzemeli                                                                                                                                         </t>
  </si>
  <si>
    <t xml:space="preserve">Seramik döşenmesi (yatay ve düşey satıhlarda)  -Malzemesiz,                                                                                                                                 </t>
  </si>
  <si>
    <t>Denize deşarj tesisi, YYPE deşarj boru döşenmesi, YYPE yayıcısının deniz dibine montajı</t>
  </si>
  <si>
    <t>AG - Og elektrik tesisi ve ENH montaj işleri (Beton direkli)</t>
  </si>
  <si>
    <t>AG - Og elektrik tesisi ve ENH montaj işleri (Galvanizli direk ve ağaç direkli)</t>
  </si>
  <si>
    <t>AG - Og elektrik tesisi ve ENH montaj işleri (Kaynaklı demir direkli)</t>
  </si>
  <si>
    <t>Galvanizli direk imali, montajı, hat malzeme temini, tel çekimi ve etüd işleri (komple)( Direk imalatı fabrikasyon     )</t>
  </si>
  <si>
    <t>Galvanizli direk imali, montajı, hat malzeme temini, tel çekimi ve etüd işleri (komple)( Direk imalatı yükleniciye ait    )</t>
  </si>
  <si>
    <t>Trafo merkezleri montajı (Bina tipi )</t>
  </si>
  <si>
    <t>Trafo merkezleri montajı (Direk tipi )</t>
  </si>
  <si>
    <t>Trafo merkezleri montajı (Şalt tipi )</t>
  </si>
  <si>
    <t>FATURASIZ KURUMA ÖDENECEK İŞÇİLİK</t>
  </si>
  <si>
    <t>FATURA, GİDER PUSULASI VS İLE BELGELENECEK İŞÇİLİKLER İÇİN</t>
  </si>
  <si>
    <t>ASGARİ  ÜCRET</t>
  </si>
  <si>
    <t>İŞSİZLİK PİRİMİ ORANI</t>
  </si>
  <si>
    <t>SİGORTA PİRİMİ ORANI</t>
  </si>
  <si>
    <t>Çimento fabrikalarında paketleme işi (çimentoların torbalanması ve silolara doldurulması ile istiflenmesi (Makinalı)</t>
  </si>
  <si>
    <t>Çimento fabrikalarında paketleme işi (çimentoların torbalanması ve silolara doldurulması ile istiflenmesi (Makinasız)</t>
  </si>
  <si>
    <t xml:space="preserve">Demiryolu vagon bakımı ve onarımı (Malzemeli)                                                                                                                                                            </t>
  </si>
  <si>
    <t xml:space="preserve">Demiryolu vagon bakımı ve onarımı (Malzemesiz)                                                                                                                                                            </t>
  </si>
  <si>
    <t xml:space="preserve">Köprü onarım işi (söküm, yıkım hariç )  (betonarme)                                                                                                                                                             </t>
  </si>
  <si>
    <t xml:space="preserve">Köprü onarım işi (söküm, yıkım hariç )  (Kargir)                                                                                                                                                             </t>
  </si>
  <si>
    <t>Fidanların araziye dağıtımı</t>
  </si>
  <si>
    <t>Çalı dikimi (Çalı idarece verilirse)</t>
  </si>
  <si>
    <t>Çalı dikimi (Çalı yükleniciye ait ise )</t>
  </si>
  <si>
    <t>Şehirlerarası doğalgaz boru hattı inşaatı (komple)</t>
  </si>
  <si>
    <t>Akaryakıt boru hattı inşaatı (komple)</t>
  </si>
  <si>
    <t>Ham petrol boru hattı inşaatı (komple)</t>
  </si>
  <si>
    <t>Baraj onarımı (beton)</t>
  </si>
  <si>
    <t>Baraj onarımı (Toprak Dolgu)</t>
  </si>
  <si>
    <t>118-</t>
  </si>
  <si>
    <t>119-</t>
  </si>
  <si>
    <t>120-</t>
  </si>
  <si>
    <t>121-</t>
  </si>
  <si>
    <t>122-</t>
  </si>
  <si>
    <t>123-</t>
  </si>
  <si>
    <t>124-</t>
  </si>
  <si>
    <t>125-</t>
  </si>
  <si>
    <t>126-</t>
  </si>
  <si>
    <t>127-</t>
  </si>
  <si>
    <t>128-</t>
  </si>
  <si>
    <t>129-</t>
  </si>
  <si>
    <t>130-</t>
  </si>
  <si>
    <t>131-</t>
  </si>
  <si>
    <t>132-</t>
  </si>
  <si>
    <t>133-</t>
  </si>
  <si>
    <t>Çeşitli bina onarımları (inşaat, tesisat ve elektrik komple)</t>
  </si>
  <si>
    <t>Havalandırma ve klima tesisatı</t>
  </si>
  <si>
    <t>Havalandırma ve klima otomatik kontrol tesisatı onarımı</t>
  </si>
  <si>
    <t xml:space="preserve">Brülör tesisatı onarımı </t>
  </si>
  <si>
    <t>Bilgi teknoloji sınıfları alt yapı inşaatı</t>
  </si>
  <si>
    <t>Her türlü tarihi yapının restorasyonu 20</t>
  </si>
  <si>
    <t xml:space="preserve">Sıhhi tesisatı onarımı </t>
  </si>
  <si>
    <t xml:space="preserve">Kalorifer tesisatı onarımı </t>
  </si>
  <si>
    <t xml:space="preserve">Müşterek tesisat onarımı </t>
  </si>
  <si>
    <t xml:space="preserve">Havalandırma ve klima tesisatı onarımı </t>
  </si>
  <si>
    <t xml:space="preserve">Mutfak tesisatı onarımı (soğuk odaları dahil) </t>
  </si>
  <si>
    <t xml:space="preserve">Çamaşırhane tesisatı onarımı </t>
  </si>
</sst>
</file>

<file path=xl/styles.xml><?xml version="1.0" encoding="utf-8"?>
<styleSheet xmlns="http://schemas.openxmlformats.org/spreadsheetml/2006/main">
  <numFmts count="2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00\ _T_L"/>
    <numFmt numFmtId="173" formatCode="[$-41F]dd\ mmmm\ yyyy\ dddd"/>
    <numFmt numFmtId="174" formatCode="&quot;Evet&quot;;&quot;Evet&quot;;&quot;Hayır&quot;"/>
    <numFmt numFmtId="175" formatCode="&quot;Doğru&quot;;&quot;Doğru&quot;;&quot;Yanlış&quot;"/>
    <numFmt numFmtId="176" formatCode="&quot;Açık&quot;;&quot;Açık&quot;;&quot;Kapalı&quot;"/>
  </numFmts>
  <fonts count="57">
    <font>
      <sz val="10"/>
      <name val="Arial Tur"/>
      <family val="0"/>
    </font>
    <font>
      <u val="single"/>
      <sz val="10"/>
      <color indexed="12"/>
      <name val="Arial Tur"/>
      <family val="0"/>
    </font>
    <font>
      <u val="single"/>
      <sz val="10"/>
      <color indexed="36"/>
      <name val="Arial Tur"/>
      <family val="0"/>
    </font>
    <font>
      <b/>
      <sz val="14"/>
      <name val="Arial Tur"/>
      <family val="0"/>
    </font>
    <font>
      <b/>
      <sz val="16"/>
      <color indexed="10"/>
      <name val="Arial Tur"/>
      <family val="0"/>
    </font>
    <font>
      <b/>
      <sz val="18"/>
      <name val="Arial Tur"/>
      <family val="0"/>
    </font>
    <font>
      <sz val="7"/>
      <name val="Arial Narrow"/>
      <family val="2"/>
    </font>
    <font>
      <sz val="8"/>
      <name val="Tahoma"/>
      <family val="2"/>
    </font>
    <font>
      <sz val="10"/>
      <color indexed="9"/>
      <name val="Arial Tur"/>
      <family val="0"/>
    </font>
    <font>
      <b/>
      <sz val="26"/>
      <name val="Arial Tur"/>
      <family val="0"/>
    </font>
    <font>
      <sz val="10"/>
      <color indexed="10"/>
      <name val="Arial Narrow"/>
      <family val="2"/>
    </font>
    <font>
      <sz val="10"/>
      <color indexed="58"/>
      <name val="Arial Tur"/>
      <family val="0"/>
    </font>
    <font>
      <sz val="10"/>
      <color indexed="10"/>
      <name val="Arial Tur"/>
      <family val="0"/>
    </font>
    <font>
      <vertAlign val="superscript"/>
      <sz val="10"/>
      <color indexed="10"/>
      <name val="Arial Tur"/>
      <family val="0"/>
    </font>
    <font>
      <sz val="9"/>
      <color indexed="10"/>
      <name val="Arial Tur"/>
      <family val="0"/>
    </font>
    <font>
      <sz val="12"/>
      <color indexed="10"/>
      <name val="Arial Tur"/>
      <family val="0"/>
    </font>
    <font>
      <sz val="12"/>
      <color indexed="9"/>
      <name val="Arial Tur"/>
      <family val="0"/>
    </font>
    <font>
      <sz val="10"/>
      <color indexed="9"/>
      <name val="Arial Narrow"/>
      <family val="2"/>
    </font>
    <font>
      <b/>
      <sz val="11"/>
      <color indexed="10"/>
      <name val="Arial Tur"/>
      <family val="0"/>
    </font>
    <font>
      <b/>
      <sz val="11"/>
      <color indexed="62"/>
      <name val="Arial Tur"/>
      <family val="0"/>
    </font>
    <font>
      <b/>
      <sz val="12"/>
      <color indexed="13"/>
      <name val="Arial Tur"/>
      <family val="0"/>
    </font>
    <font>
      <b/>
      <sz val="18"/>
      <color indexed="10"/>
      <name val="Arial Tur"/>
      <family val="0"/>
    </font>
    <font>
      <b/>
      <sz val="12"/>
      <name val="Arial Tur"/>
      <family val="0"/>
    </font>
    <font>
      <b/>
      <sz val="11"/>
      <name val="Arial Tur"/>
      <family val="0"/>
    </font>
    <font>
      <sz val="10"/>
      <color indexed="13"/>
      <name val="Arial Narrow"/>
      <family val="2"/>
    </font>
    <font>
      <b/>
      <sz val="18"/>
      <color indexed="9"/>
      <name val="Arial Tur"/>
      <family val="0"/>
    </font>
    <font>
      <b/>
      <sz val="18"/>
      <color indexed="11"/>
      <name val="Arial Tur"/>
      <family val="0"/>
    </font>
    <font>
      <b/>
      <sz val="10"/>
      <color indexed="12"/>
      <name val="Arial Tur"/>
      <family val="0"/>
    </font>
    <font>
      <b/>
      <sz val="9"/>
      <color indexed="13"/>
      <name val="Arial Tur"/>
      <family val="2"/>
    </font>
    <font>
      <b/>
      <sz val="10"/>
      <color indexed="13"/>
      <name val="Arial Tur"/>
      <family val="2"/>
    </font>
    <font>
      <sz val="9"/>
      <color indexed="13"/>
      <name val="Arial Narrow"/>
      <family val="2"/>
    </font>
    <font>
      <sz val="8"/>
      <name val="Arial Tur"/>
      <family val="0"/>
    </font>
    <font>
      <sz val="8"/>
      <color indexed="58"/>
      <name val="Arial Tur"/>
      <family val="0"/>
    </font>
    <font>
      <sz val="8"/>
      <color indexed="10"/>
      <name val="Arial Tur"/>
      <family val="0"/>
    </font>
    <font>
      <b/>
      <sz val="12"/>
      <name val="Arial"/>
      <family val="2"/>
    </font>
    <font>
      <b/>
      <sz val="11"/>
      <color indexed="8"/>
      <name val="Arial"/>
      <family val="2"/>
    </font>
    <font>
      <sz val="11"/>
      <color indexed="8"/>
      <name val="Arial"/>
      <family val="2"/>
    </font>
    <font>
      <b/>
      <i/>
      <sz val="11"/>
      <color indexed="9"/>
      <name val="Arial Tur"/>
      <family val="0"/>
    </font>
    <font>
      <b/>
      <sz val="11"/>
      <color indexed="9"/>
      <name val="Arial Tur"/>
      <family val="0"/>
    </font>
    <font>
      <sz val="11"/>
      <color indexed="8"/>
      <name val="Arial Tur"/>
      <family val="0"/>
    </font>
    <font>
      <b/>
      <sz val="11"/>
      <color indexed="8"/>
      <name val="Arial Tur"/>
      <family val="0"/>
    </font>
    <font>
      <sz val="9"/>
      <color indexed="8"/>
      <name val="Arial Tur"/>
      <family val="0"/>
    </font>
    <font>
      <b/>
      <sz val="14"/>
      <color indexed="10"/>
      <name val="Arial"/>
      <family val="2"/>
    </font>
    <font>
      <b/>
      <sz val="10"/>
      <name val="Arial Tur"/>
      <family val="0"/>
    </font>
    <font>
      <sz val="16"/>
      <color indexed="10"/>
      <name val="Arial Tur"/>
      <family val="0"/>
    </font>
    <font>
      <sz val="16"/>
      <color indexed="8"/>
      <name val="Arial Tur"/>
      <family val="0"/>
    </font>
    <font>
      <sz val="8"/>
      <color indexed="8"/>
      <name val="Arial Tur"/>
      <family val="0"/>
    </font>
    <font>
      <sz val="10"/>
      <color indexed="59"/>
      <name val="Arial Tur"/>
      <family val="0"/>
    </font>
    <font>
      <sz val="10"/>
      <color indexed="59"/>
      <name val="Arial Narrow"/>
      <family val="2"/>
    </font>
    <font>
      <b/>
      <sz val="11"/>
      <color indexed="59"/>
      <name val="Arial Tur"/>
      <family val="0"/>
    </font>
    <font>
      <b/>
      <sz val="12"/>
      <color indexed="59"/>
      <name val="Arial Tur"/>
      <family val="0"/>
    </font>
    <font>
      <sz val="14"/>
      <color indexed="59"/>
      <name val="Arial Narrow"/>
      <family val="2"/>
    </font>
    <font>
      <sz val="12"/>
      <color indexed="59"/>
      <name val="Arial Tur"/>
      <family val="0"/>
    </font>
    <font>
      <b/>
      <sz val="11"/>
      <color indexed="22"/>
      <name val="Arial Tur"/>
      <family val="0"/>
    </font>
    <font>
      <sz val="9"/>
      <color indexed="22"/>
      <name val="Arial Tur"/>
      <family val="0"/>
    </font>
    <font>
      <b/>
      <sz val="10"/>
      <color indexed="22"/>
      <name val="Arial Tur"/>
      <family val="0"/>
    </font>
    <font>
      <b/>
      <sz val="12"/>
      <color indexed="22"/>
      <name val="Arial Tur"/>
      <family val="0"/>
    </font>
  </fonts>
  <fills count="21">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11"/>
        <bgColor indexed="64"/>
      </patternFill>
    </fill>
    <fill>
      <patternFill patternType="solid">
        <fgColor indexed="57"/>
        <bgColor indexed="64"/>
      </patternFill>
    </fill>
    <fill>
      <patternFill patternType="solid">
        <fgColor indexed="10"/>
        <bgColor indexed="64"/>
      </patternFill>
    </fill>
    <fill>
      <patternFill patternType="solid">
        <fgColor indexed="45"/>
        <bgColor indexed="64"/>
      </patternFill>
    </fill>
    <fill>
      <patternFill patternType="solid">
        <fgColor indexed="13"/>
        <bgColor indexed="64"/>
      </patternFill>
    </fill>
    <fill>
      <patternFill patternType="solid">
        <fgColor indexed="51"/>
        <bgColor indexed="64"/>
      </patternFill>
    </fill>
    <fill>
      <patternFill patternType="solid">
        <fgColor indexed="53"/>
        <bgColor indexed="64"/>
      </patternFill>
    </fill>
    <fill>
      <patternFill patternType="solid">
        <fgColor indexed="52"/>
        <bgColor indexed="64"/>
      </patternFill>
    </fill>
    <fill>
      <patternFill patternType="solid">
        <fgColor indexed="60"/>
        <bgColor indexed="64"/>
      </patternFill>
    </fill>
    <fill>
      <patternFill patternType="solid">
        <fgColor indexed="49"/>
        <bgColor indexed="64"/>
      </patternFill>
    </fill>
    <fill>
      <patternFill patternType="solid">
        <fgColor indexed="58"/>
        <bgColor indexed="64"/>
      </patternFill>
    </fill>
    <fill>
      <patternFill patternType="solid">
        <fgColor indexed="17"/>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48"/>
        <bgColor indexed="64"/>
      </patternFill>
    </fill>
  </fills>
  <borders count="99">
    <border>
      <left/>
      <right/>
      <top/>
      <bottom/>
      <diagonal/>
    </border>
    <border>
      <left style="thin"/>
      <right style="thin"/>
      <top style="thin"/>
      <bottom style="thin"/>
    </border>
    <border>
      <left style="medium">
        <color indexed="55"/>
      </left>
      <right>
        <color indexed="63"/>
      </right>
      <top>
        <color indexed="63"/>
      </top>
      <bottom>
        <color indexed="63"/>
      </bottom>
    </border>
    <border>
      <left>
        <color indexed="63"/>
      </left>
      <right style="thin">
        <color indexed="9"/>
      </right>
      <top>
        <color indexed="63"/>
      </top>
      <bottom>
        <color indexed="63"/>
      </bottom>
    </border>
    <border>
      <left style="medium">
        <color indexed="55"/>
      </left>
      <right>
        <color indexed="63"/>
      </right>
      <top>
        <color indexed="63"/>
      </top>
      <bottom style="medium">
        <color indexed="55"/>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medium">
        <color indexed="55"/>
      </right>
      <top>
        <color indexed="63"/>
      </top>
      <bottom>
        <color indexed="63"/>
      </bottom>
    </border>
    <border>
      <left style="thin">
        <color indexed="9"/>
      </left>
      <right style="thin">
        <color indexed="9"/>
      </right>
      <top>
        <color indexed="63"/>
      </top>
      <bottom>
        <color indexed="63"/>
      </bottom>
    </border>
    <border>
      <left style="medium">
        <color indexed="9"/>
      </left>
      <right style="thin">
        <color indexed="9"/>
      </right>
      <top style="medium">
        <color indexed="9"/>
      </top>
      <bottom style="thin">
        <color indexed="9"/>
      </bottom>
    </border>
    <border>
      <left style="thin">
        <color indexed="9"/>
      </left>
      <right style="thin">
        <color indexed="9"/>
      </right>
      <top style="medium">
        <color indexed="9"/>
      </top>
      <bottom style="thin">
        <color indexed="9"/>
      </bottom>
    </border>
    <border>
      <left style="thin">
        <color indexed="9"/>
      </left>
      <right style="medium">
        <color indexed="9"/>
      </right>
      <top style="medium">
        <color indexed="9"/>
      </top>
      <bottom style="thin">
        <color indexed="9"/>
      </bottom>
    </border>
    <border>
      <left style="medium">
        <color indexed="9"/>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medium">
        <color indexed="9"/>
      </left>
      <right style="thin">
        <color indexed="9"/>
      </right>
      <top style="thin">
        <color indexed="9"/>
      </top>
      <bottom style="medium">
        <color indexed="9"/>
      </bottom>
    </border>
    <border>
      <left style="thin">
        <color indexed="9"/>
      </left>
      <right style="thin">
        <color indexed="9"/>
      </right>
      <top style="thin">
        <color indexed="9"/>
      </top>
      <bottom style="medium">
        <color indexed="9"/>
      </bottom>
    </border>
    <border>
      <left style="thin">
        <color indexed="9"/>
      </left>
      <right style="medium">
        <color indexed="9"/>
      </right>
      <top style="thin">
        <color indexed="9"/>
      </top>
      <bottom style="medium">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color indexed="63"/>
      </right>
      <top style="medium">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style="thin">
        <color indexed="9"/>
      </top>
      <bottom style="medium">
        <color indexed="9"/>
      </bottom>
    </border>
    <border>
      <left>
        <color indexed="63"/>
      </left>
      <right>
        <color indexed="63"/>
      </right>
      <top style="thin">
        <color indexed="9"/>
      </top>
      <bottom>
        <color indexed="63"/>
      </bottom>
    </border>
    <border>
      <left style="thin">
        <color indexed="21"/>
      </left>
      <right>
        <color indexed="63"/>
      </right>
      <top style="thick">
        <color indexed="21"/>
      </top>
      <bottom style="thin"/>
    </border>
    <border>
      <left>
        <color indexed="63"/>
      </left>
      <right>
        <color indexed="63"/>
      </right>
      <top style="thick">
        <color indexed="21"/>
      </top>
      <bottom style="thin"/>
    </border>
    <border>
      <left>
        <color indexed="63"/>
      </left>
      <right style="thin">
        <color indexed="21"/>
      </right>
      <top style="thick">
        <color indexed="21"/>
      </top>
      <bottom style="thin"/>
    </border>
    <border>
      <left style="thin">
        <color indexed="21"/>
      </left>
      <right>
        <color indexed="63"/>
      </right>
      <top>
        <color indexed="63"/>
      </top>
      <bottom>
        <color indexed="63"/>
      </bottom>
    </border>
    <border>
      <left>
        <color indexed="63"/>
      </left>
      <right style="thin">
        <color indexed="21"/>
      </right>
      <top>
        <color indexed="63"/>
      </top>
      <bottom>
        <color indexed="63"/>
      </bottom>
    </border>
    <border>
      <left style="thin">
        <color indexed="21"/>
      </left>
      <right>
        <color indexed="63"/>
      </right>
      <top>
        <color indexed="63"/>
      </top>
      <bottom style="thick">
        <color indexed="21"/>
      </bottom>
    </border>
    <border>
      <left>
        <color indexed="63"/>
      </left>
      <right>
        <color indexed="63"/>
      </right>
      <top>
        <color indexed="63"/>
      </top>
      <bottom style="thick">
        <color indexed="21"/>
      </bottom>
    </border>
    <border>
      <left>
        <color indexed="63"/>
      </left>
      <right style="thin">
        <color indexed="21"/>
      </right>
      <top>
        <color indexed="63"/>
      </top>
      <bottom style="thick">
        <color indexed="21"/>
      </bottom>
    </border>
    <border>
      <left style="medium">
        <color indexed="55"/>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style="thin">
        <color indexed="9"/>
      </right>
      <top style="thin">
        <color indexed="10"/>
      </top>
      <bottom style="thin">
        <color indexed="10"/>
      </bottom>
    </border>
    <border>
      <left style="thin">
        <color indexed="10"/>
      </left>
      <right style="thin">
        <color indexed="10"/>
      </right>
      <top style="thin">
        <color indexed="10"/>
      </top>
      <bottom>
        <color indexed="63"/>
      </bottom>
    </border>
    <border>
      <left style="thin">
        <color indexed="10"/>
      </left>
      <right style="thin">
        <color indexed="9"/>
      </right>
      <top style="thin">
        <color indexed="10"/>
      </top>
      <bottom>
        <color indexed="63"/>
      </bottom>
    </border>
    <border>
      <left style="thin">
        <color indexed="10"/>
      </left>
      <right style="thin">
        <color indexed="10"/>
      </right>
      <top style="thin">
        <color indexed="10"/>
      </top>
      <bottom style="medium">
        <color indexed="55"/>
      </bottom>
    </border>
    <border>
      <left style="thin">
        <color indexed="10"/>
      </left>
      <right style="thin">
        <color indexed="9"/>
      </right>
      <top style="thin">
        <color indexed="10"/>
      </top>
      <bottom style="medium">
        <color indexed="55"/>
      </bottom>
    </border>
    <border>
      <left>
        <color indexed="63"/>
      </left>
      <right style="thin">
        <color indexed="9"/>
      </right>
      <top>
        <color indexed="63"/>
      </top>
      <bottom style="thin">
        <color indexed="10"/>
      </bottom>
    </border>
    <border>
      <left>
        <color indexed="63"/>
      </left>
      <right style="thin">
        <color indexed="9"/>
      </right>
      <top style="thin">
        <color indexed="9"/>
      </top>
      <bottom style="thin">
        <color indexed="9"/>
      </bottom>
    </border>
    <border>
      <left>
        <color indexed="63"/>
      </left>
      <right style="thin">
        <color indexed="9"/>
      </right>
      <top style="thin">
        <color indexed="9"/>
      </top>
      <bottom>
        <color indexed="63"/>
      </bottom>
    </border>
    <border>
      <left style="dotted">
        <color indexed="9"/>
      </left>
      <right style="dotted">
        <color indexed="9"/>
      </right>
      <top style="dotted">
        <color indexed="9"/>
      </top>
      <bottom style="thin">
        <color indexed="9"/>
      </bottom>
    </border>
    <border>
      <left style="dotted">
        <color indexed="9"/>
      </left>
      <right style="dotted">
        <color indexed="9"/>
      </right>
      <top style="dotted">
        <color indexed="9"/>
      </top>
      <bottom style="dotted">
        <color indexed="9"/>
      </bottom>
    </border>
    <border>
      <left style="thin">
        <color indexed="9"/>
      </left>
      <right>
        <color indexed="63"/>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dotted">
        <color indexed="9"/>
      </left>
      <right style="dotted">
        <color indexed="9"/>
      </right>
      <top style="double">
        <color indexed="9"/>
      </top>
      <bottom style="dotted">
        <color indexed="9"/>
      </bottom>
    </border>
    <border>
      <left style="dotted">
        <color indexed="9"/>
      </left>
      <right style="dotted">
        <color indexed="9"/>
      </right>
      <top>
        <color indexed="63"/>
      </top>
      <bottom style="dotted">
        <color indexed="9"/>
      </bottom>
    </border>
    <border>
      <left style="double">
        <color indexed="9"/>
      </left>
      <right style="dotted">
        <color indexed="9"/>
      </right>
      <top style="double">
        <color indexed="9"/>
      </top>
      <bottom style="dotted">
        <color indexed="9"/>
      </bottom>
    </border>
    <border>
      <left style="double">
        <color indexed="9"/>
      </left>
      <right style="dotted">
        <color indexed="9"/>
      </right>
      <top style="dotted">
        <color indexed="9"/>
      </top>
      <bottom style="dotted">
        <color indexed="9"/>
      </bottom>
    </border>
    <border>
      <left style="double">
        <color indexed="9"/>
      </left>
      <right style="dotted">
        <color indexed="9"/>
      </right>
      <top style="dotted">
        <color indexed="9"/>
      </top>
      <bottom style="thin">
        <color indexed="9"/>
      </bottom>
    </border>
    <border>
      <left style="dotted">
        <color indexed="9"/>
      </left>
      <right style="dotted">
        <color indexed="9"/>
      </right>
      <top style="dotted">
        <color indexed="9"/>
      </top>
      <bottom style="double">
        <color indexed="9"/>
      </bottom>
    </border>
    <border>
      <left style="double">
        <color indexed="9"/>
      </left>
      <right style="dotted">
        <color indexed="9"/>
      </right>
      <top>
        <color indexed="63"/>
      </top>
      <bottom style="dotted">
        <color indexed="9"/>
      </bottom>
    </border>
    <border>
      <left style="double">
        <color indexed="9"/>
      </left>
      <right style="dotted">
        <color indexed="9"/>
      </right>
      <top style="dotted">
        <color indexed="9"/>
      </top>
      <bottom style="double">
        <color indexed="9"/>
      </bottom>
    </border>
    <border>
      <left style="medium">
        <color indexed="55"/>
      </left>
      <right>
        <color indexed="63"/>
      </right>
      <top style="thin">
        <color indexed="9"/>
      </top>
      <bottom>
        <color indexed="63"/>
      </bottom>
    </border>
    <border>
      <left style="thin">
        <color indexed="58"/>
      </left>
      <right>
        <color indexed="63"/>
      </right>
      <top style="thin">
        <color indexed="9"/>
      </top>
      <bottom style="thin">
        <color indexed="58"/>
      </bottom>
    </border>
    <border>
      <left>
        <color indexed="63"/>
      </left>
      <right>
        <color indexed="63"/>
      </right>
      <top style="thin">
        <color indexed="9"/>
      </top>
      <bottom style="thin">
        <color indexed="58"/>
      </bottom>
    </border>
    <border>
      <left>
        <color indexed="63"/>
      </left>
      <right style="double">
        <color indexed="9"/>
      </right>
      <top style="thin">
        <color indexed="9"/>
      </top>
      <bottom style="thin">
        <color indexed="58"/>
      </bottom>
    </border>
    <border>
      <left style="double">
        <color indexed="9"/>
      </left>
      <right>
        <color indexed="63"/>
      </right>
      <top style="double">
        <color indexed="9"/>
      </top>
      <bottom>
        <color indexed="63"/>
      </bottom>
    </border>
    <border>
      <left>
        <color indexed="63"/>
      </left>
      <right>
        <color indexed="63"/>
      </right>
      <top style="double">
        <color indexed="9"/>
      </top>
      <bottom>
        <color indexed="63"/>
      </bottom>
    </border>
    <border>
      <left>
        <color indexed="63"/>
      </left>
      <right style="double">
        <color indexed="9"/>
      </right>
      <top style="double">
        <color indexed="9"/>
      </top>
      <bottom>
        <color indexed="63"/>
      </bottom>
    </border>
    <border>
      <left style="double">
        <color indexed="9"/>
      </left>
      <right>
        <color indexed="63"/>
      </right>
      <top>
        <color indexed="63"/>
      </top>
      <bottom>
        <color indexed="63"/>
      </bottom>
    </border>
    <border>
      <left>
        <color indexed="63"/>
      </left>
      <right style="double">
        <color indexed="9"/>
      </right>
      <top>
        <color indexed="63"/>
      </top>
      <bottom>
        <color indexed="63"/>
      </bottom>
    </border>
    <border>
      <left style="double">
        <color indexed="9"/>
      </left>
      <right>
        <color indexed="63"/>
      </right>
      <top>
        <color indexed="63"/>
      </top>
      <bottom style="thin">
        <color indexed="9"/>
      </bottom>
    </border>
    <border>
      <left style="thin">
        <color indexed="58"/>
      </left>
      <right>
        <color indexed="63"/>
      </right>
      <top style="thin">
        <color indexed="58"/>
      </top>
      <bottom style="thin">
        <color indexed="58"/>
      </bottom>
    </border>
    <border>
      <left>
        <color indexed="63"/>
      </left>
      <right>
        <color indexed="63"/>
      </right>
      <top style="thin">
        <color indexed="58"/>
      </top>
      <bottom style="thin">
        <color indexed="58"/>
      </bottom>
    </border>
    <border>
      <left>
        <color indexed="63"/>
      </left>
      <right style="double">
        <color indexed="9"/>
      </right>
      <top style="thin">
        <color indexed="58"/>
      </top>
      <bottom style="thin">
        <color indexed="58"/>
      </bottom>
    </border>
    <border>
      <left style="dotted">
        <color indexed="9"/>
      </left>
      <right style="double">
        <color indexed="9"/>
      </right>
      <top style="dotted">
        <color indexed="9"/>
      </top>
      <bottom style="thin">
        <color indexed="9"/>
      </bottom>
    </border>
    <border>
      <left style="dotted">
        <color indexed="9"/>
      </left>
      <right style="double">
        <color indexed="9"/>
      </right>
      <top style="double">
        <color indexed="9"/>
      </top>
      <bottom style="dotted">
        <color indexed="9"/>
      </bottom>
    </border>
    <border>
      <left style="dotted">
        <color indexed="9"/>
      </left>
      <right style="double">
        <color indexed="9"/>
      </right>
      <top style="dotted">
        <color indexed="9"/>
      </top>
      <bottom style="dotted">
        <color indexed="9"/>
      </bottom>
    </border>
    <border>
      <left style="double">
        <color indexed="9"/>
      </left>
      <right>
        <color indexed="63"/>
      </right>
      <top style="thin">
        <color indexed="9"/>
      </top>
      <bottom>
        <color indexed="63"/>
      </bottom>
    </border>
    <border>
      <left style="dotted">
        <color indexed="9"/>
      </left>
      <right style="double">
        <color indexed="9"/>
      </right>
      <top>
        <color indexed="63"/>
      </top>
      <bottom style="dotted">
        <color indexed="9"/>
      </bottom>
    </border>
    <border>
      <left style="dotted">
        <color indexed="9"/>
      </left>
      <right style="double">
        <color indexed="9"/>
      </right>
      <top style="dotted">
        <color indexed="9"/>
      </top>
      <bottom style="double">
        <color indexed="9"/>
      </bottom>
    </border>
    <border>
      <left style="thin">
        <color indexed="58"/>
      </left>
      <right>
        <color indexed="63"/>
      </right>
      <top style="thin">
        <color indexed="58"/>
      </top>
      <bottom style="double">
        <color indexed="9"/>
      </bottom>
    </border>
    <border>
      <left>
        <color indexed="63"/>
      </left>
      <right>
        <color indexed="63"/>
      </right>
      <top style="thin">
        <color indexed="58"/>
      </top>
      <bottom style="double">
        <color indexed="9"/>
      </bottom>
    </border>
    <border>
      <left>
        <color indexed="63"/>
      </left>
      <right style="double">
        <color indexed="9"/>
      </right>
      <top style="thin">
        <color indexed="58"/>
      </top>
      <bottom style="double">
        <color indexed="9"/>
      </bottom>
    </border>
    <border>
      <left style="double">
        <color indexed="9"/>
      </left>
      <right>
        <color indexed="63"/>
      </right>
      <top style="thin">
        <color indexed="9"/>
      </top>
      <bottom style="double">
        <color indexed="9"/>
      </bottom>
    </border>
    <border>
      <left>
        <color indexed="63"/>
      </left>
      <right>
        <color indexed="63"/>
      </right>
      <top style="thin">
        <color indexed="9"/>
      </top>
      <bottom style="double">
        <color indexed="9"/>
      </bottom>
    </border>
    <border>
      <left style="thick">
        <color indexed="9"/>
      </left>
      <right style="thin">
        <color indexed="9"/>
      </right>
      <top style="thick">
        <color indexed="9"/>
      </top>
      <bottom>
        <color indexed="63"/>
      </bottom>
    </border>
    <border>
      <left style="thick">
        <color indexed="9"/>
      </left>
      <right style="thin">
        <color indexed="9"/>
      </right>
      <top>
        <color indexed="63"/>
      </top>
      <bottom style="thick">
        <color indexed="9"/>
      </bottom>
    </border>
    <border>
      <left style="thin">
        <color indexed="9"/>
      </left>
      <right style="thin">
        <color indexed="9"/>
      </right>
      <top style="thick">
        <color indexed="9"/>
      </top>
      <bottom style="thin">
        <color indexed="9"/>
      </bottom>
    </border>
    <border>
      <left style="medium">
        <color indexed="9"/>
      </left>
      <right>
        <color indexed="63"/>
      </right>
      <top style="medium">
        <color indexed="9"/>
      </top>
      <bottom style="medium">
        <color indexed="9"/>
      </bottom>
    </border>
    <border>
      <left>
        <color indexed="63"/>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style="thin">
        <color indexed="9"/>
      </left>
      <right>
        <color indexed="63"/>
      </right>
      <top style="thick">
        <color indexed="9"/>
      </top>
      <bottom style="thin">
        <color indexed="9"/>
      </bottom>
    </border>
    <border>
      <left>
        <color indexed="63"/>
      </left>
      <right>
        <color indexed="63"/>
      </right>
      <top style="thick">
        <color indexed="9"/>
      </top>
      <bottom style="thin">
        <color indexed="9"/>
      </bottom>
    </border>
    <border>
      <left>
        <color indexed="63"/>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n">
        <color indexed="10"/>
      </left>
      <right>
        <color indexed="63"/>
      </right>
      <top style="thin">
        <color indexed="9"/>
      </top>
      <bottom style="thin">
        <color indexed="10"/>
      </bottom>
    </border>
    <border>
      <left>
        <color indexed="63"/>
      </left>
      <right>
        <color indexed="63"/>
      </right>
      <top style="thin">
        <color indexed="9"/>
      </top>
      <bottom style="thin">
        <color indexed="10"/>
      </bottom>
    </border>
    <border>
      <left>
        <color indexed="63"/>
      </left>
      <right style="thin">
        <color indexed="9"/>
      </right>
      <top style="thin">
        <color indexed="9"/>
      </top>
      <bottom style="thin">
        <color indexed="10"/>
      </bottom>
    </border>
    <border>
      <left style="medium">
        <color indexed="55"/>
      </left>
      <right>
        <color indexed="63"/>
      </right>
      <top style="thin">
        <color indexed="9"/>
      </top>
      <bottom style="medium">
        <color indexed="55"/>
      </bottom>
    </border>
    <border>
      <left>
        <color indexed="63"/>
      </left>
      <right>
        <color indexed="63"/>
      </right>
      <top style="thin">
        <color indexed="9"/>
      </top>
      <bottom style="medium">
        <color indexed="55"/>
      </bottom>
    </border>
    <border>
      <left>
        <color indexed="63"/>
      </left>
      <right style="thin">
        <color indexed="9"/>
      </right>
      <top style="thin">
        <color indexed="9"/>
      </top>
      <bottom style="medium">
        <color indexed="55"/>
      </bottom>
    </border>
    <border>
      <left style="medium">
        <color indexed="55"/>
      </left>
      <right>
        <color indexed="63"/>
      </right>
      <top>
        <color indexed="63"/>
      </top>
      <bottom style="thin">
        <color indexed="1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3">
    <xf numFmtId="0" fontId="0" fillId="0" borderId="0" xfId="0" applyAlignment="1">
      <alignment/>
    </xf>
    <xf numFmtId="49" fontId="5" fillId="2" borderId="0" xfId="0" applyNumberFormat="1" applyFont="1" applyFill="1" applyBorder="1" applyAlignment="1" applyProtection="1">
      <alignment horizontal="center" vertical="center"/>
      <protection hidden="1"/>
    </xf>
    <xf numFmtId="0" fontId="0" fillId="2" borderId="0" xfId="0" applyFill="1" applyAlignment="1" applyProtection="1">
      <alignment vertical="center"/>
      <protection hidden="1"/>
    </xf>
    <xf numFmtId="0" fontId="0" fillId="3" borderId="0" xfId="0" applyFill="1" applyAlignment="1" applyProtection="1">
      <alignment vertical="center"/>
      <protection hidden="1"/>
    </xf>
    <xf numFmtId="0" fontId="0" fillId="4" borderId="0" xfId="0" applyFill="1" applyAlignment="1" applyProtection="1">
      <alignment vertical="center"/>
      <protection hidden="1"/>
    </xf>
    <xf numFmtId="3" fontId="0" fillId="5" borderId="0" xfId="0" applyNumberFormat="1" applyFill="1" applyAlignment="1" applyProtection="1">
      <alignment vertical="center"/>
      <protection hidden="1"/>
    </xf>
    <xf numFmtId="0" fontId="0" fillId="6" borderId="0" xfId="0" applyFill="1" applyAlignment="1" applyProtection="1">
      <alignment vertical="center"/>
      <protection hidden="1"/>
    </xf>
    <xf numFmtId="4" fontId="0" fillId="7" borderId="0" xfId="0" applyNumberFormat="1" applyFill="1" applyAlignment="1" applyProtection="1">
      <alignment vertical="center"/>
      <protection hidden="1"/>
    </xf>
    <xf numFmtId="0" fontId="9" fillId="8" borderId="0" xfId="0" applyFont="1" applyFill="1" applyAlignment="1" applyProtection="1">
      <alignment horizontal="center" vertical="center"/>
      <protection hidden="1"/>
    </xf>
    <xf numFmtId="0" fontId="0" fillId="9" borderId="0" xfId="0" applyFont="1" applyFill="1" applyAlignment="1" applyProtection="1">
      <alignment vertical="center"/>
      <protection hidden="1"/>
    </xf>
    <xf numFmtId="0" fontId="0" fillId="10" borderId="0" xfId="0" applyFont="1" applyFill="1" applyAlignment="1" applyProtection="1">
      <alignment vertical="center"/>
      <protection hidden="1"/>
    </xf>
    <xf numFmtId="0" fontId="0" fillId="11" borderId="0" xfId="0" applyFont="1" applyFill="1" applyBorder="1" applyAlignment="1" applyProtection="1">
      <alignment vertical="center"/>
      <protection hidden="1"/>
    </xf>
    <xf numFmtId="0" fontId="8" fillId="12" borderId="0" xfId="0" applyFont="1" applyFill="1" applyAlignment="1" applyProtection="1">
      <alignment vertical="center"/>
      <protection hidden="1"/>
    </xf>
    <xf numFmtId="49" fontId="0" fillId="2" borderId="0" xfId="0" applyNumberFormat="1" applyFill="1" applyAlignment="1" applyProtection="1">
      <alignment horizontal="center" vertical="center"/>
      <protection hidden="1"/>
    </xf>
    <xf numFmtId="49" fontId="0" fillId="4" borderId="0" xfId="0" applyNumberFormat="1" applyFill="1" applyAlignment="1" applyProtection="1">
      <alignment horizontal="center" vertical="center"/>
      <protection hidden="1"/>
    </xf>
    <xf numFmtId="3" fontId="0" fillId="5" borderId="0" xfId="0" applyNumberFormat="1" applyFill="1" applyAlignment="1" applyProtection="1">
      <alignment horizontal="center" vertical="center"/>
      <protection hidden="1"/>
    </xf>
    <xf numFmtId="3" fontId="8" fillId="6" borderId="0" xfId="0" applyNumberFormat="1" applyFont="1" applyFill="1" applyAlignment="1" applyProtection="1">
      <alignment horizontal="center" vertical="center"/>
      <protection hidden="1"/>
    </xf>
    <xf numFmtId="2" fontId="0" fillId="8" borderId="0" xfId="0" applyNumberFormat="1" applyFill="1" applyAlignment="1" applyProtection="1">
      <alignment vertical="center"/>
      <protection hidden="1"/>
    </xf>
    <xf numFmtId="2" fontId="0" fillId="9" borderId="0" xfId="0" applyNumberFormat="1" applyFont="1" applyFill="1" applyAlignment="1" applyProtection="1">
      <alignment vertical="center"/>
      <protection hidden="1"/>
    </xf>
    <xf numFmtId="2" fontId="0" fillId="10" borderId="0" xfId="0" applyNumberFormat="1" applyFont="1" applyFill="1" applyAlignment="1" applyProtection="1">
      <alignment vertical="center"/>
      <protection hidden="1"/>
    </xf>
    <xf numFmtId="4" fontId="0" fillId="11" borderId="0" xfId="0" applyNumberFormat="1" applyFill="1" applyBorder="1" applyAlignment="1" applyProtection="1">
      <alignment vertical="center"/>
      <protection hidden="1"/>
    </xf>
    <xf numFmtId="4" fontId="8" fillId="12" borderId="0" xfId="0" applyNumberFormat="1" applyFont="1" applyFill="1" applyAlignment="1" applyProtection="1">
      <alignment vertical="center"/>
      <protection hidden="1"/>
    </xf>
    <xf numFmtId="4" fontId="0" fillId="2" borderId="0" xfId="0" applyNumberFormat="1" applyFill="1" applyAlignment="1" applyProtection="1">
      <alignment vertical="center"/>
      <protection hidden="1"/>
    </xf>
    <xf numFmtId="0" fontId="4" fillId="2" borderId="0" xfId="0" applyFont="1" applyFill="1" applyBorder="1" applyAlignment="1" applyProtection="1">
      <alignment horizontal="center" vertical="center" wrapText="1"/>
      <protection hidden="1"/>
    </xf>
    <xf numFmtId="0" fontId="0" fillId="3" borderId="1" xfId="0" applyFill="1" applyBorder="1" applyAlignment="1" applyProtection="1">
      <alignment horizontal="center" vertical="center"/>
      <protection hidden="1"/>
    </xf>
    <xf numFmtId="2" fontId="0" fillId="4" borderId="0" xfId="0" applyNumberFormat="1" applyFill="1" applyAlignment="1" applyProtection="1">
      <alignment horizontal="center" vertical="center"/>
      <protection hidden="1"/>
    </xf>
    <xf numFmtId="0" fontId="0" fillId="2" borderId="0" xfId="0" applyFill="1" applyAlignment="1" applyProtection="1">
      <alignment horizontal="center" vertical="center"/>
      <protection hidden="1"/>
    </xf>
    <xf numFmtId="4" fontId="6" fillId="3" borderId="1" xfId="0" applyNumberFormat="1" applyFont="1" applyFill="1" applyBorder="1" applyAlignment="1" applyProtection="1">
      <alignment vertical="center"/>
      <protection hidden="1"/>
    </xf>
    <xf numFmtId="0" fontId="3" fillId="2" borderId="0" xfId="0" applyFont="1" applyFill="1" applyBorder="1" applyAlignment="1" applyProtection="1">
      <alignment vertical="center" wrapText="1"/>
      <protection hidden="1"/>
    </xf>
    <xf numFmtId="4" fontId="6" fillId="3" borderId="0" xfId="0" applyNumberFormat="1" applyFont="1" applyFill="1" applyAlignment="1" applyProtection="1">
      <alignment vertical="center"/>
      <protection hidden="1"/>
    </xf>
    <xf numFmtId="2" fontId="0" fillId="11" borderId="0" xfId="0" applyNumberFormat="1" applyFont="1" applyFill="1" applyBorder="1" applyAlignment="1" applyProtection="1">
      <alignment vertical="center"/>
      <protection hidden="1"/>
    </xf>
    <xf numFmtId="3" fontId="0" fillId="6" borderId="0" xfId="0" applyNumberFormat="1" applyFill="1" applyAlignment="1" applyProtection="1">
      <alignment vertical="center"/>
      <protection hidden="1"/>
    </xf>
    <xf numFmtId="4" fontId="0" fillId="13" borderId="0" xfId="0" applyNumberFormat="1" applyFill="1" applyAlignment="1" applyProtection="1">
      <alignment horizontal="right" vertical="center"/>
      <protection hidden="1"/>
    </xf>
    <xf numFmtId="4" fontId="0" fillId="13" borderId="0" xfId="0" applyNumberFormat="1" applyFill="1" applyAlignment="1" applyProtection="1">
      <alignment vertical="center"/>
      <protection hidden="1"/>
    </xf>
    <xf numFmtId="0" fontId="3" fillId="2" borderId="0" xfId="0" applyFont="1" applyFill="1" applyBorder="1" applyAlignment="1" applyProtection="1">
      <alignment vertical="top" wrapText="1"/>
      <protection hidden="1"/>
    </xf>
    <xf numFmtId="49" fontId="6" fillId="3" borderId="0" xfId="0" applyNumberFormat="1" applyFont="1" applyFill="1" applyAlignment="1" applyProtection="1">
      <alignment horizontal="center" vertical="center"/>
      <protection hidden="1"/>
    </xf>
    <xf numFmtId="0" fontId="6" fillId="3" borderId="0" xfId="0" applyFont="1" applyFill="1" applyAlignment="1" applyProtection="1">
      <alignment vertical="center"/>
      <protection hidden="1"/>
    </xf>
    <xf numFmtId="0" fontId="0" fillId="8" borderId="0" xfId="0" applyFill="1" applyAlignment="1" applyProtection="1">
      <alignment vertical="center"/>
      <protection hidden="1"/>
    </xf>
    <xf numFmtId="4" fontId="3" fillId="2" borderId="0" xfId="0" applyNumberFormat="1" applyFont="1" applyFill="1" applyBorder="1" applyAlignment="1" applyProtection="1">
      <alignment vertical="center" wrapText="1"/>
      <protection locked="0"/>
    </xf>
    <xf numFmtId="49" fontId="4" fillId="2" borderId="2" xfId="0" applyNumberFormat="1"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top" wrapText="1"/>
      <protection locked="0"/>
    </xf>
    <xf numFmtId="0" fontId="12" fillId="14" borderId="0" xfId="0" applyFont="1" applyFill="1" applyAlignment="1">
      <alignment horizontal="center" vertical="center"/>
    </xf>
    <xf numFmtId="0" fontId="8" fillId="14" borderId="0" xfId="0" applyFont="1" applyFill="1" applyAlignment="1">
      <alignment vertical="center"/>
    </xf>
    <xf numFmtId="0" fontId="11" fillId="14" borderId="0" xfId="0" applyFont="1" applyFill="1" applyAlignment="1">
      <alignment vertical="center"/>
    </xf>
    <xf numFmtId="0" fontId="12" fillId="14" borderId="5" xfId="0" applyFont="1" applyFill="1" applyBorder="1" applyAlignment="1">
      <alignment vertical="center"/>
    </xf>
    <xf numFmtId="0" fontId="8" fillId="14" borderId="0" xfId="0" applyFont="1" applyFill="1" applyBorder="1" applyAlignment="1">
      <alignment vertical="center"/>
    </xf>
    <xf numFmtId="0" fontId="12" fillId="14" borderId="0" xfId="0" applyFont="1" applyFill="1" applyAlignment="1">
      <alignment vertical="center"/>
    </xf>
    <xf numFmtId="0" fontId="12" fillId="14" borderId="0" xfId="0" applyFont="1" applyFill="1" applyBorder="1" applyAlignment="1">
      <alignment vertical="center"/>
    </xf>
    <xf numFmtId="0" fontId="0" fillId="14" borderId="6" xfId="0" applyFont="1" applyFill="1" applyBorder="1" applyAlignment="1">
      <alignment vertical="center"/>
    </xf>
    <xf numFmtId="0" fontId="0" fillId="14" borderId="0" xfId="0" applyFill="1" applyAlignment="1">
      <alignment vertical="center"/>
    </xf>
    <xf numFmtId="0" fontId="0" fillId="14" borderId="0" xfId="0" applyFill="1" applyBorder="1" applyAlignment="1">
      <alignment vertical="center"/>
    </xf>
    <xf numFmtId="0" fontId="12" fillId="14" borderId="7" xfId="0" applyFont="1" applyFill="1" applyBorder="1" applyAlignment="1">
      <alignment horizontal="center" vertical="center"/>
    </xf>
    <xf numFmtId="0" fontId="12" fillId="14" borderId="0" xfId="0" applyFont="1" applyFill="1" applyBorder="1" applyAlignment="1">
      <alignment horizontal="center" vertical="center"/>
    </xf>
    <xf numFmtId="0" fontId="12" fillId="14" borderId="8" xfId="0" applyFont="1" applyFill="1" applyBorder="1" applyAlignment="1">
      <alignment vertical="center"/>
    </xf>
    <xf numFmtId="4" fontId="12" fillId="14" borderId="0" xfId="0" applyNumberFormat="1" applyFont="1" applyFill="1" applyAlignment="1">
      <alignment vertical="center"/>
    </xf>
    <xf numFmtId="2" fontId="12" fillId="14" borderId="0" xfId="0" applyNumberFormat="1" applyFont="1" applyFill="1" applyAlignment="1">
      <alignment vertical="center"/>
    </xf>
    <xf numFmtId="49" fontId="12" fillId="14" borderId="0" xfId="0" applyNumberFormat="1" applyFont="1" applyFill="1" applyAlignment="1">
      <alignment horizontal="right" vertical="center"/>
    </xf>
    <xf numFmtId="0" fontId="15" fillId="14" borderId="0" xfId="0" applyFont="1" applyFill="1" applyBorder="1" applyAlignment="1">
      <alignment vertical="center"/>
    </xf>
    <xf numFmtId="0" fontId="16" fillId="14" borderId="0" xfId="0" applyFont="1" applyFill="1" applyBorder="1" applyAlignment="1">
      <alignment vertical="center"/>
    </xf>
    <xf numFmtId="4" fontId="17" fillId="14" borderId="0" xfId="0" applyNumberFormat="1" applyFont="1" applyFill="1" applyBorder="1" applyAlignment="1">
      <alignment vertical="center"/>
    </xf>
    <xf numFmtId="0" fontId="12" fillId="14" borderId="0" xfId="0" applyFont="1" applyFill="1" applyAlignment="1">
      <alignment vertical="center" wrapText="1"/>
    </xf>
    <xf numFmtId="2" fontId="0" fillId="14" borderId="0" xfId="0" applyNumberFormat="1" applyFill="1" applyAlignment="1">
      <alignment vertical="center"/>
    </xf>
    <xf numFmtId="0" fontId="12" fillId="14" borderId="0" xfId="0" applyFont="1" applyFill="1" applyAlignment="1">
      <alignment horizontal="right" vertical="center"/>
    </xf>
    <xf numFmtId="0" fontId="21" fillId="14" borderId="0" xfId="0" applyFont="1" applyFill="1" applyBorder="1" applyAlignment="1">
      <alignment horizontal="center" vertical="center"/>
    </xf>
    <xf numFmtId="0" fontId="24" fillId="15" borderId="9" xfId="0" applyFont="1" applyFill="1" applyBorder="1" applyAlignment="1">
      <alignment horizontal="center" vertical="center"/>
    </xf>
    <xf numFmtId="4" fontId="24" fillId="15" borderId="10" xfId="0" applyNumberFormat="1" applyFont="1" applyFill="1" applyBorder="1" applyAlignment="1">
      <alignment horizontal="right" vertical="center"/>
    </xf>
    <xf numFmtId="4" fontId="24" fillId="15" borderId="11" xfId="0" applyNumberFormat="1" applyFont="1" applyFill="1" applyBorder="1" applyAlignment="1">
      <alignment vertical="center"/>
    </xf>
    <xf numFmtId="0" fontId="10" fillId="14" borderId="0" xfId="0" applyFont="1" applyFill="1" applyAlignment="1">
      <alignment vertical="center"/>
    </xf>
    <xf numFmtId="0" fontId="24" fillId="15" borderId="12" xfId="0" applyFont="1" applyFill="1" applyBorder="1" applyAlignment="1">
      <alignment horizontal="center" vertical="center"/>
    </xf>
    <xf numFmtId="3" fontId="24" fillId="15" borderId="13" xfId="0" applyNumberFormat="1" applyFont="1" applyFill="1" applyBorder="1" applyAlignment="1">
      <alignment horizontal="right" vertical="center"/>
    </xf>
    <xf numFmtId="4" fontId="24" fillId="15" borderId="13" xfId="0" applyNumberFormat="1" applyFont="1" applyFill="1" applyBorder="1" applyAlignment="1">
      <alignment horizontal="right" vertical="center"/>
    </xf>
    <xf numFmtId="0" fontId="24" fillId="15" borderId="14" xfId="0" applyFont="1" applyFill="1" applyBorder="1" applyAlignment="1">
      <alignment horizontal="center" vertical="center"/>
    </xf>
    <xf numFmtId="4" fontId="24" fillId="15" borderId="15" xfId="0" applyNumberFormat="1" applyFont="1" applyFill="1" applyBorder="1" applyAlignment="1">
      <alignment vertical="center"/>
    </xf>
    <xf numFmtId="4" fontId="24" fillId="15" borderId="15" xfId="0" applyNumberFormat="1" applyFont="1" applyFill="1" applyBorder="1" applyAlignment="1">
      <alignment horizontal="right" vertical="center"/>
    </xf>
    <xf numFmtId="4" fontId="24" fillId="15" borderId="16" xfId="0" applyNumberFormat="1" applyFont="1" applyFill="1" applyBorder="1" applyAlignment="1">
      <alignment vertical="center"/>
    </xf>
    <xf numFmtId="0" fontId="25" fillId="14" borderId="0" xfId="0" applyFont="1" applyFill="1" applyAlignment="1">
      <alignment vertical="center"/>
    </xf>
    <xf numFmtId="0" fontId="30" fillId="15" borderId="17" xfId="0" applyFont="1" applyFill="1" applyBorder="1" applyAlignment="1">
      <alignment horizontal="center" vertical="center" wrapText="1"/>
    </xf>
    <xf numFmtId="0" fontId="30" fillId="15" borderId="18" xfId="0" applyFont="1" applyFill="1" applyBorder="1" applyAlignment="1">
      <alignment horizontal="center" vertical="center" wrapText="1"/>
    </xf>
    <xf numFmtId="14" fontId="30" fillId="15" borderId="10" xfId="0" applyNumberFormat="1" applyFont="1" applyFill="1" applyBorder="1" applyAlignment="1">
      <alignment horizontal="right" vertical="center"/>
    </xf>
    <xf numFmtId="4" fontId="24" fillId="15" borderId="19" xfId="0" applyNumberFormat="1" applyFont="1" applyFill="1" applyBorder="1" applyAlignment="1">
      <alignment horizontal="right" vertical="center"/>
    </xf>
    <xf numFmtId="14" fontId="30" fillId="15" borderId="13" xfId="0" applyNumberFormat="1" applyFont="1" applyFill="1" applyBorder="1" applyAlignment="1">
      <alignment horizontal="right" vertical="center"/>
    </xf>
    <xf numFmtId="4" fontId="24" fillId="15" borderId="20" xfId="0" applyNumberFormat="1" applyFont="1" applyFill="1" applyBorder="1" applyAlignment="1">
      <alignment horizontal="right" vertical="center"/>
    </xf>
    <xf numFmtId="14" fontId="24" fillId="15" borderId="12" xfId="0" applyNumberFormat="1" applyFont="1" applyFill="1" applyBorder="1" applyAlignment="1">
      <alignment horizontal="center" vertical="center"/>
    </xf>
    <xf numFmtId="4" fontId="30" fillId="15" borderId="15" xfId="0" applyNumberFormat="1" applyFont="1" applyFill="1" applyBorder="1" applyAlignment="1">
      <alignment vertical="center"/>
    </xf>
    <xf numFmtId="4" fontId="24" fillId="15" borderId="21" xfId="0" applyNumberFormat="1" applyFont="1" applyFill="1" applyBorder="1" applyAlignment="1">
      <alignment horizontal="right" vertical="center"/>
    </xf>
    <xf numFmtId="3" fontId="24" fillId="15" borderId="10" xfId="0" applyNumberFormat="1" applyFont="1" applyFill="1" applyBorder="1" applyAlignment="1">
      <alignment horizontal="right" vertical="center"/>
    </xf>
    <xf numFmtId="0" fontId="32" fillId="14" borderId="0" xfId="0" applyFont="1" applyFill="1" applyAlignment="1">
      <alignment horizontal="center" vertical="center"/>
    </xf>
    <xf numFmtId="0" fontId="32" fillId="14" borderId="0" xfId="0" applyFont="1" applyFill="1" applyBorder="1" applyAlignment="1">
      <alignment horizontal="center" vertical="center"/>
    </xf>
    <xf numFmtId="0" fontId="14" fillId="14" borderId="0" xfId="0" applyFont="1" applyFill="1" applyBorder="1" applyAlignment="1">
      <alignment vertical="center"/>
    </xf>
    <xf numFmtId="0" fontId="33" fillId="14" borderId="0" xfId="0" applyFont="1" applyFill="1" applyBorder="1" applyAlignment="1">
      <alignment horizontal="center" vertical="center"/>
    </xf>
    <xf numFmtId="0" fontId="12" fillId="14" borderId="3" xfId="0" applyFont="1" applyFill="1" applyBorder="1" applyAlignment="1">
      <alignment vertical="center"/>
    </xf>
    <xf numFmtId="0" fontId="0" fillId="14" borderId="22" xfId="0" applyFill="1" applyBorder="1" applyAlignment="1">
      <alignment vertical="center"/>
    </xf>
    <xf numFmtId="0" fontId="12" fillId="14" borderId="22" xfId="0" applyFont="1" applyFill="1" applyBorder="1" applyAlignment="1">
      <alignment vertical="center"/>
    </xf>
    <xf numFmtId="0" fontId="36" fillId="3" borderId="0" xfId="0" applyFont="1" applyFill="1" applyAlignment="1">
      <alignment vertical="center"/>
    </xf>
    <xf numFmtId="0" fontId="36" fillId="3" borderId="0" xfId="0" applyFont="1" applyFill="1" applyAlignment="1">
      <alignment horizontal="right" vertical="center"/>
    </xf>
    <xf numFmtId="0" fontId="35" fillId="3" borderId="0" xfId="0" applyFont="1" applyFill="1" applyAlignment="1">
      <alignment horizontal="center" vertical="center"/>
    </xf>
    <xf numFmtId="0" fontId="37" fillId="16" borderId="23" xfId="0" applyFont="1" applyFill="1" applyBorder="1" applyAlignment="1">
      <alignment horizontal="right" vertical="center"/>
    </xf>
    <xf numFmtId="0" fontId="38" fillId="16" borderId="24" xfId="0" applyFont="1" applyFill="1" applyBorder="1" applyAlignment="1">
      <alignment horizontal="left" vertical="center"/>
    </xf>
    <xf numFmtId="0" fontId="37" fillId="16" borderId="25" xfId="0" applyFont="1" applyFill="1" applyBorder="1" applyAlignment="1">
      <alignment horizontal="center" vertical="center"/>
    </xf>
    <xf numFmtId="0" fontId="39" fillId="17" borderId="26" xfId="0" applyFont="1" applyFill="1" applyBorder="1" applyAlignment="1">
      <alignment horizontal="right" vertical="center"/>
    </xf>
    <xf numFmtId="0" fontId="39" fillId="17" borderId="0" xfId="0" applyFont="1" applyFill="1" applyBorder="1" applyAlignment="1">
      <alignment vertical="center"/>
    </xf>
    <xf numFmtId="0" fontId="40" fillId="17" borderId="27" xfId="0" applyFont="1" applyFill="1" applyBorder="1" applyAlignment="1">
      <alignment horizontal="center" vertical="center"/>
    </xf>
    <xf numFmtId="0" fontId="39" fillId="18" borderId="26" xfId="0" applyFont="1" applyFill="1" applyBorder="1" applyAlignment="1">
      <alignment horizontal="right" vertical="center"/>
    </xf>
    <xf numFmtId="0" fontId="39" fillId="18" borderId="0" xfId="0" applyFont="1" applyFill="1" applyBorder="1" applyAlignment="1">
      <alignment vertical="center"/>
    </xf>
    <xf numFmtId="0" fontId="40" fillId="18" borderId="27" xfId="0" applyFont="1" applyFill="1" applyBorder="1" applyAlignment="1">
      <alignment horizontal="center" vertical="center"/>
    </xf>
    <xf numFmtId="0" fontId="38" fillId="16" borderId="26" xfId="0" applyFont="1" applyFill="1" applyBorder="1" applyAlignment="1">
      <alignment horizontal="right" vertical="center"/>
    </xf>
    <xf numFmtId="0" fontId="38" fillId="16" borderId="0" xfId="0" applyFont="1" applyFill="1" applyBorder="1" applyAlignment="1">
      <alignment vertical="center"/>
    </xf>
    <xf numFmtId="0" fontId="38" fillId="16" borderId="27" xfId="0" applyFont="1" applyFill="1" applyBorder="1" applyAlignment="1">
      <alignment horizontal="center" vertical="center"/>
    </xf>
    <xf numFmtId="0" fontId="38" fillId="16" borderId="0" xfId="0" applyFont="1" applyFill="1" applyBorder="1" applyAlignment="1">
      <alignment vertical="center" wrapText="1"/>
    </xf>
    <xf numFmtId="0" fontId="40" fillId="18" borderId="27" xfId="0" applyNumberFormat="1" applyFont="1" applyFill="1" applyBorder="1" applyAlignment="1">
      <alignment horizontal="center" vertical="center"/>
    </xf>
    <xf numFmtId="0" fontId="39" fillId="18" borderId="28" xfId="0" applyFont="1" applyFill="1" applyBorder="1" applyAlignment="1">
      <alignment horizontal="right" vertical="center"/>
    </xf>
    <xf numFmtId="0" fontId="39" fillId="18" borderId="29" xfId="0" applyFont="1" applyFill="1" applyBorder="1" applyAlignment="1">
      <alignment vertical="center"/>
    </xf>
    <xf numFmtId="0" fontId="40" fillId="18" borderId="30" xfId="0" applyFont="1" applyFill="1" applyBorder="1" applyAlignment="1">
      <alignment horizontal="center" vertical="center"/>
    </xf>
    <xf numFmtId="0" fontId="38" fillId="16" borderId="27" xfId="0" applyFont="1" applyFill="1" applyBorder="1" applyAlignment="1">
      <alignment horizontal="center" vertical="center" wrapText="1"/>
    </xf>
    <xf numFmtId="0" fontId="39" fillId="17" borderId="0" xfId="0" applyFont="1" applyFill="1" applyBorder="1" applyAlignment="1">
      <alignment horizontal="left" vertical="center"/>
    </xf>
    <xf numFmtId="0" fontId="39" fillId="18" borderId="0" xfId="0" applyFont="1" applyFill="1" applyBorder="1" applyAlignment="1">
      <alignment horizontal="left" vertical="center"/>
    </xf>
    <xf numFmtId="0" fontId="36" fillId="2" borderId="0" xfId="0" applyFont="1" applyFill="1" applyAlignment="1">
      <alignment vertical="center"/>
    </xf>
    <xf numFmtId="0" fontId="41" fillId="17" borderId="0" xfId="0" applyFont="1" applyFill="1" applyBorder="1" applyAlignment="1">
      <alignment vertical="center" wrapText="1"/>
    </xf>
    <xf numFmtId="0" fontId="42" fillId="3" borderId="0" xfId="0" applyFont="1" applyFill="1" applyAlignment="1">
      <alignment horizontal="left" vertical="center"/>
    </xf>
    <xf numFmtId="49" fontId="4" fillId="2" borderId="31" xfId="0" applyNumberFormat="1" applyFont="1" applyFill="1" applyBorder="1" applyAlignment="1" applyProtection="1">
      <alignment horizontal="center" vertical="center" wrapText="1"/>
      <protection locked="0"/>
    </xf>
    <xf numFmtId="0" fontId="43" fillId="14" borderId="0" xfId="0" applyFont="1" applyFill="1" applyAlignment="1">
      <alignment vertical="center"/>
    </xf>
    <xf numFmtId="4" fontId="22" fillId="2" borderId="32" xfId="0" applyNumberFormat="1" applyFont="1" applyFill="1" applyBorder="1" applyAlignment="1" applyProtection="1">
      <alignment vertical="center" wrapText="1"/>
      <protection locked="0"/>
    </xf>
    <xf numFmtId="0" fontId="22" fillId="2" borderId="32" xfId="0" applyFont="1" applyFill="1" applyBorder="1" applyAlignment="1" applyProtection="1">
      <alignment vertical="center" wrapText="1"/>
      <protection locked="0"/>
    </xf>
    <xf numFmtId="0" fontId="22" fillId="2" borderId="33" xfId="0" applyFont="1" applyFill="1" applyBorder="1" applyAlignment="1" applyProtection="1">
      <alignment vertical="center" wrapText="1"/>
      <protection locked="0"/>
    </xf>
    <xf numFmtId="4" fontId="22" fillId="2" borderId="34" xfId="0" applyNumberFormat="1" applyFont="1" applyFill="1" applyBorder="1" applyAlignment="1" applyProtection="1">
      <alignment vertical="center" wrapText="1"/>
      <protection locked="0"/>
    </xf>
    <xf numFmtId="0" fontId="22" fillId="2" borderId="34" xfId="0" applyFont="1" applyFill="1" applyBorder="1" applyAlignment="1" applyProtection="1">
      <alignment vertical="center" wrapText="1"/>
      <protection locked="0"/>
    </xf>
    <xf numFmtId="0" fontId="22" fillId="2" borderId="35" xfId="0" applyFont="1" applyFill="1" applyBorder="1" applyAlignment="1" applyProtection="1">
      <alignment vertical="center" wrapText="1"/>
      <protection locked="0"/>
    </xf>
    <xf numFmtId="4" fontId="22" fillId="2" borderId="36" xfId="0" applyNumberFormat="1" applyFont="1" applyFill="1" applyBorder="1" applyAlignment="1" applyProtection="1">
      <alignment vertical="top" wrapText="1"/>
      <protection locked="0"/>
    </xf>
    <xf numFmtId="0" fontId="22" fillId="2" borderId="36" xfId="0" applyFont="1" applyFill="1" applyBorder="1" applyAlignment="1" applyProtection="1">
      <alignment vertical="top" wrapText="1"/>
      <protection locked="0"/>
    </xf>
    <xf numFmtId="0" fontId="22" fillId="2" borderId="37" xfId="0" applyFont="1" applyFill="1" applyBorder="1" applyAlignment="1" applyProtection="1">
      <alignment vertical="top" wrapText="1"/>
      <protection locked="0"/>
    </xf>
    <xf numFmtId="0" fontId="44" fillId="2" borderId="32" xfId="0" applyFont="1" applyFill="1" applyBorder="1" applyAlignment="1" applyProtection="1">
      <alignment horizontal="center" vertical="center" wrapText="1"/>
      <protection locked="0"/>
    </xf>
    <xf numFmtId="0" fontId="44" fillId="2" borderId="38" xfId="0" applyFont="1" applyFill="1" applyBorder="1" applyAlignment="1" applyProtection="1">
      <alignment horizontal="center" vertical="center" wrapText="1"/>
      <protection locked="0"/>
    </xf>
    <xf numFmtId="0" fontId="12" fillId="9" borderId="20" xfId="0" applyFont="1" applyFill="1" applyBorder="1" applyAlignment="1">
      <alignment vertical="center"/>
    </xf>
    <xf numFmtId="0" fontId="0" fillId="9" borderId="5" xfId="0" applyFill="1" applyBorder="1" applyAlignment="1">
      <alignment vertical="center"/>
    </xf>
    <xf numFmtId="0" fontId="12" fillId="9" borderId="5" xfId="0" applyFont="1" applyFill="1" applyBorder="1" applyAlignment="1">
      <alignment vertical="center"/>
    </xf>
    <xf numFmtId="0" fontId="8" fillId="9" borderId="5" xfId="0" applyFont="1" applyFill="1" applyBorder="1" applyAlignment="1">
      <alignment vertical="center"/>
    </xf>
    <xf numFmtId="0" fontId="0" fillId="9" borderId="5" xfId="0" applyFont="1" applyFill="1" applyBorder="1" applyAlignment="1">
      <alignment vertical="center"/>
    </xf>
    <xf numFmtId="0" fontId="0" fillId="9" borderId="39" xfId="0" applyFont="1" applyFill="1" applyBorder="1" applyAlignment="1">
      <alignment vertical="center"/>
    </xf>
    <xf numFmtId="0" fontId="12" fillId="9" borderId="39" xfId="0" applyFont="1" applyFill="1" applyBorder="1" applyAlignment="1">
      <alignment vertical="center"/>
    </xf>
    <xf numFmtId="0" fontId="12" fillId="9" borderId="5" xfId="0" applyFont="1" applyFill="1" applyBorder="1" applyAlignment="1">
      <alignment horizontal="left" vertical="center"/>
    </xf>
    <xf numFmtId="0" fontId="0" fillId="9" borderId="39" xfId="0" applyFill="1" applyBorder="1" applyAlignment="1">
      <alignment vertical="center"/>
    </xf>
    <xf numFmtId="0" fontId="14" fillId="9" borderId="20" xfId="0" applyFont="1" applyFill="1" applyBorder="1" applyAlignment="1">
      <alignment horizontal="left" vertical="center"/>
    </xf>
    <xf numFmtId="0" fontId="14" fillId="9" borderId="5" xfId="0" applyFont="1" applyFill="1" applyBorder="1" applyAlignment="1">
      <alignment horizontal="left" vertical="center"/>
    </xf>
    <xf numFmtId="0" fontId="12" fillId="9" borderId="39" xfId="0" applyFont="1" applyFill="1" applyBorder="1" applyAlignment="1">
      <alignment horizontal="left" vertical="center"/>
    </xf>
    <xf numFmtId="0" fontId="12" fillId="9" borderId="39" xfId="0" applyFont="1" applyFill="1" applyBorder="1" applyAlignment="1">
      <alignment horizontal="left" vertical="center"/>
    </xf>
    <xf numFmtId="4" fontId="23" fillId="19" borderId="20" xfId="0" applyNumberFormat="1" applyFont="1" applyFill="1" applyBorder="1" applyAlignment="1">
      <alignment horizontal="center" vertical="center"/>
    </xf>
    <xf numFmtId="4" fontId="34" fillId="19" borderId="22" xfId="0" applyNumberFormat="1" applyFont="1" applyFill="1" applyBorder="1" applyAlignment="1">
      <alignment horizontal="center" vertical="center"/>
    </xf>
    <xf numFmtId="4" fontId="34" fillId="19" borderId="40" xfId="0" applyNumberFormat="1" applyFont="1" applyFill="1" applyBorder="1" applyAlignment="1">
      <alignment horizontal="center" vertical="center"/>
    </xf>
    <xf numFmtId="4" fontId="34" fillId="19" borderId="0" xfId="0" applyNumberFormat="1" applyFont="1" applyFill="1" applyBorder="1" applyAlignment="1">
      <alignment horizontal="center" vertical="center"/>
    </xf>
    <xf numFmtId="4" fontId="34" fillId="19" borderId="3" xfId="0" applyNumberFormat="1" applyFont="1" applyFill="1" applyBorder="1" applyAlignment="1">
      <alignment horizontal="center" vertical="center"/>
    </xf>
    <xf numFmtId="0" fontId="12" fillId="9" borderId="20" xfId="0" applyFont="1" applyFill="1" applyBorder="1" applyAlignment="1">
      <alignment horizontal="left" vertical="center"/>
    </xf>
    <xf numFmtId="0" fontId="12" fillId="9" borderId="5" xfId="0" applyFont="1" applyFill="1" applyBorder="1" applyAlignment="1">
      <alignment horizontal="left" vertical="center"/>
    </xf>
    <xf numFmtId="0" fontId="47" fillId="9" borderId="41" xfId="0" applyFont="1" applyFill="1" applyBorder="1" applyAlignment="1">
      <alignment horizontal="center" vertical="center" wrapText="1"/>
    </xf>
    <xf numFmtId="0" fontId="52" fillId="9" borderId="42" xfId="0" applyFont="1" applyFill="1" applyBorder="1" applyAlignment="1">
      <alignment horizontal="center" vertical="center" wrapText="1"/>
    </xf>
    <xf numFmtId="0" fontId="52" fillId="9" borderId="41" xfId="0" applyFont="1" applyFill="1" applyBorder="1" applyAlignment="1">
      <alignment horizontal="center" vertical="center" wrapText="1"/>
    </xf>
    <xf numFmtId="0" fontId="32" fillId="14" borderId="0" xfId="0" applyFont="1" applyFill="1" applyAlignment="1">
      <alignment horizontal="center" vertical="center"/>
    </xf>
    <xf numFmtId="0" fontId="32" fillId="14" borderId="0" xfId="0" applyFont="1" applyFill="1" applyBorder="1" applyAlignment="1">
      <alignment horizontal="center" vertical="center"/>
    </xf>
    <xf numFmtId="0" fontId="12" fillId="9" borderId="43" xfId="0" applyFont="1" applyFill="1" applyBorder="1" applyAlignment="1">
      <alignment horizontal="center" vertical="center" wrapText="1"/>
    </xf>
    <xf numFmtId="0" fontId="12" fillId="9" borderId="22" xfId="0" applyFont="1" applyFill="1" applyBorder="1" applyAlignment="1">
      <alignment horizontal="center" vertical="center" wrapText="1"/>
    </xf>
    <xf numFmtId="0" fontId="12" fillId="9" borderId="40" xfId="0" applyFont="1" applyFill="1" applyBorder="1" applyAlignment="1">
      <alignment horizontal="center" vertical="center" wrapText="1"/>
    </xf>
    <xf numFmtId="0" fontId="12" fillId="9" borderId="6"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44" xfId="0" applyFont="1" applyFill="1" applyBorder="1" applyAlignment="1">
      <alignment horizontal="center" vertical="center" wrapText="1"/>
    </xf>
    <xf numFmtId="0" fontId="12" fillId="9" borderId="45" xfId="0" applyFont="1" applyFill="1" applyBorder="1" applyAlignment="1">
      <alignment horizontal="center" vertical="center" wrapText="1"/>
    </xf>
    <xf numFmtId="0" fontId="12" fillId="9" borderId="46" xfId="0" applyFont="1" applyFill="1" applyBorder="1" applyAlignment="1">
      <alignment horizontal="center" vertical="center" wrapText="1"/>
    </xf>
    <xf numFmtId="0" fontId="12" fillId="14" borderId="0" xfId="0" applyFont="1" applyFill="1" applyAlignment="1">
      <alignment horizontal="center" vertical="center"/>
    </xf>
    <xf numFmtId="0" fontId="12" fillId="14" borderId="0" xfId="0" applyFont="1" applyFill="1" applyBorder="1" applyAlignment="1">
      <alignment horizontal="center" vertical="center"/>
    </xf>
    <xf numFmtId="4" fontId="23" fillId="19" borderId="5" xfId="0" applyNumberFormat="1" applyFont="1" applyFill="1" applyBorder="1" applyAlignment="1">
      <alignment horizontal="center" vertical="center"/>
    </xf>
    <xf numFmtId="4" fontId="23" fillId="19" borderId="39" xfId="0" applyNumberFormat="1" applyFont="1" applyFill="1" applyBorder="1" applyAlignment="1">
      <alignment horizontal="center" vertical="center"/>
    </xf>
    <xf numFmtId="0" fontId="14" fillId="9" borderId="20" xfId="0" applyFont="1" applyFill="1" applyBorder="1" applyAlignment="1">
      <alignment horizontal="left" vertical="center"/>
    </xf>
    <xf numFmtId="0" fontId="14" fillId="9" borderId="5" xfId="0" applyFont="1" applyFill="1" applyBorder="1" applyAlignment="1">
      <alignment horizontal="left" vertical="center"/>
    </xf>
    <xf numFmtId="0" fontId="14" fillId="9" borderId="39" xfId="0" applyFont="1" applyFill="1" applyBorder="1" applyAlignment="1">
      <alignment horizontal="left" vertical="center"/>
    </xf>
    <xf numFmtId="4" fontId="48" fillId="9" borderId="42" xfId="0" applyNumberFormat="1" applyFont="1" applyFill="1" applyBorder="1" applyAlignment="1">
      <alignment horizontal="right" vertical="center"/>
    </xf>
    <xf numFmtId="0" fontId="50" fillId="9" borderId="47" xfId="0" applyFont="1" applyFill="1" applyBorder="1" applyAlignment="1">
      <alignment horizontal="center" vertical="center"/>
    </xf>
    <xf numFmtId="4" fontId="48" fillId="9" borderId="48" xfId="0" applyNumberFormat="1" applyFont="1" applyFill="1" applyBorder="1" applyAlignment="1">
      <alignment horizontal="right" vertical="center"/>
    </xf>
    <xf numFmtId="0" fontId="26" fillId="14" borderId="0" xfId="0" applyFont="1" applyFill="1" applyAlignment="1">
      <alignment horizontal="center" vertical="center"/>
    </xf>
    <xf numFmtId="0" fontId="43" fillId="19" borderId="20" xfId="0" applyFont="1" applyFill="1" applyBorder="1" applyAlignment="1">
      <alignment horizontal="left" vertical="center"/>
    </xf>
    <xf numFmtId="0" fontId="43" fillId="19" borderId="5" xfId="0" applyFont="1" applyFill="1" applyBorder="1" applyAlignment="1">
      <alignment horizontal="left" vertical="center"/>
    </xf>
    <xf numFmtId="0" fontId="43" fillId="19" borderId="39" xfId="0" applyFont="1" applyFill="1" applyBorder="1" applyAlignment="1">
      <alignment horizontal="left" vertical="center"/>
    </xf>
    <xf numFmtId="0" fontId="12" fillId="9" borderId="20" xfId="0" applyFont="1" applyFill="1" applyBorder="1" applyAlignment="1">
      <alignment horizontal="center" vertical="center"/>
    </xf>
    <xf numFmtId="0" fontId="12" fillId="9" borderId="5" xfId="0" applyFont="1" applyFill="1" applyBorder="1" applyAlignment="1">
      <alignment horizontal="center" vertical="center"/>
    </xf>
    <xf numFmtId="0" fontId="49" fillId="9" borderId="49" xfId="0" applyFont="1" applyFill="1" applyBorder="1" applyAlignment="1">
      <alignment horizontal="center" vertical="center" wrapText="1"/>
    </xf>
    <xf numFmtId="0" fontId="49" fillId="9" borderId="47" xfId="0" applyFont="1" applyFill="1" applyBorder="1" applyAlignment="1">
      <alignment horizontal="center" vertical="center" wrapText="1"/>
    </xf>
    <xf numFmtId="0" fontId="49" fillId="9" borderId="50" xfId="0" applyFont="1" applyFill="1" applyBorder="1" applyAlignment="1">
      <alignment horizontal="center" vertical="center" wrapText="1"/>
    </xf>
    <xf numFmtId="0" fontId="49" fillId="9" borderId="42" xfId="0" applyFont="1" applyFill="1" applyBorder="1" applyAlignment="1">
      <alignment horizontal="center" vertical="center" wrapText="1"/>
    </xf>
    <xf numFmtId="0" fontId="49" fillId="9" borderId="51" xfId="0" applyFont="1" applyFill="1" applyBorder="1" applyAlignment="1">
      <alignment horizontal="center" vertical="center" wrapText="1"/>
    </xf>
    <xf numFmtId="0" fontId="49" fillId="9" borderId="41" xfId="0" applyFont="1" applyFill="1" applyBorder="1" applyAlignment="1">
      <alignment horizontal="center" vertical="center" wrapText="1"/>
    </xf>
    <xf numFmtId="0" fontId="50" fillId="9" borderId="47" xfId="0" applyFont="1" applyFill="1" applyBorder="1" applyAlignment="1">
      <alignment horizontal="center" vertical="center" wrapText="1"/>
    </xf>
    <xf numFmtId="0" fontId="50" fillId="9" borderId="42" xfId="0" applyFont="1" applyFill="1" applyBorder="1" applyAlignment="1">
      <alignment horizontal="center" vertical="center" wrapText="1"/>
    </xf>
    <xf numFmtId="0" fontId="50" fillId="9" borderId="41" xfId="0" applyFont="1" applyFill="1" applyBorder="1" applyAlignment="1">
      <alignment horizontal="center" vertical="center" wrapText="1"/>
    </xf>
    <xf numFmtId="172" fontId="51" fillId="9" borderId="42" xfId="0" applyNumberFormat="1" applyFont="1" applyFill="1" applyBorder="1" applyAlignment="1">
      <alignment horizontal="center" vertical="center" wrapText="1"/>
    </xf>
    <xf numFmtId="172" fontId="51" fillId="9" borderId="41" xfId="0" applyNumberFormat="1" applyFont="1" applyFill="1" applyBorder="1" applyAlignment="1">
      <alignment horizontal="center" vertical="center" wrapText="1"/>
    </xf>
    <xf numFmtId="4" fontId="48" fillId="9" borderId="52" xfId="0" applyNumberFormat="1" applyFont="1" applyFill="1" applyBorder="1" applyAlignment="1">
      <alignment horizontal="right" vertical="center"/>
    </xf>
    <xf numFmtId="0" fontId="12" fillId="9" borderId="53" xfId="0" applyFont="1" applyFill="1" applyBorder="1" applyAlignment="1">
      <alignment horizontal="center" vertical="center"/>
    </xf>
    <xf numFmtId="0" fontId="12" fillId="9" borderId="48" xfId="0" applyFont="1" applyFill="1" applyBorder="1" applyAlignment="1">
      <alignment horizontal="center" vertical="center"/>
    </xf>
    <xf numFmtId="4" fontId="48" fillId="9" borderId="48" xfId="0" applyNumberFormat="1" applyFont="1" applyFill="1" applyBorder="1" applyAlignment="1">
      <alignment horizontal="right" vertical="center" wrapText="1"/>
    </xf>
    <xf numFmtId="4" fontId="48" fillId="9" borderId="42" xfId="0" applyNumberFormat="1" applyFont="1" applyFill="1" applyBorder="1" applyAlignment="1">
      <alignment horizontal="right" vertical="center" wrapText="1"/>
    </xf>
    <xf numFmtId="0" fontId="12" fillId="9" borderId="50" xfId="0" applyFont="1" applyFill="1" applyBorder="1" applyAlignment="1">
      <alignment horizontal="center" vertical="center"/>
    </xf>
    <xf numFmtId="0" fontId="12" fillId="9" borderId="42" xfId="0" applyFont="1" applyFill="1" applyBorder="1" applyAlignment="1">
      <alignment horizontal="center" vertical="center"/>
    </xf>
    <xf numFmtId="4" fontId="48" fillId="9" borderId="48" xfId="0" applyNumberFormat="1" applyFont="1" applyFill="1" applyBorder="1" applyAlignment="1">
      <alignment vertical="center"/>
    </xf>
    <xf numFmtId="4" fontId="48" fillId="9" borderId="42" xfId="0" applyNumberFormat="1" applyFont="1" applyFill="1" applyBorder="1" applyAlignment="1">
      <alignment vertical="center"/>
    </xf>
    <xf numFmtId="4" fontId="48" fillId="9" borderId="52" xfId="0" applyNumberFormat="1" applyFont="1" applyFill="1" applyBorder="1" applyAlignment="1">
      <alignment horizontal="right" vertical="center" wrapText="1"/>
    </xf>
    <xf numFmtId="4" fontId="48" fillId="9" borderId="52" xfId="0" applyNumberFormat="1" applyFont="1" applyFill="1" applyBorder="1" applyAlignment="1">
      <alignment vertical="center"/>
    </xf>
    <xf numFmtId="0" fontId="47" fillId="9" borderId="54" xfId="0" applyFont="1" applyFill="1" applyBorder="1" applyAlignment="1">
      <alignment horizontal="center" vertical="center"/>
    </xf>
    <xf numFmtId="0" fontId="47" fillId="9" borderId="52" xfId="0" applyFont="1" applyFill="1" applyBorder="1" applyAlignment="1">
      <alignment horizontal="center" vertical="center"/>
    </xf>
    <xf numFmtId="49" fontId="4" fillId="2" borderId="55"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4" fontId="19" fillId="0" borderId="56" xfId="0" applyNumberFormat="1" applyFont="1" applyFill="1" applyBorder="1" applyAlignment="1">
      <alignment vertical="center"/>
    </xf>
    <xf numFmtId="4" fontId="19" fillId="0" borderId="57" xfId="0" applyNumberFormat="1" applyFont="1" applyFill="1" applyBorder="1" applyAlignment="1">
      <alignment vertical="center"/>
    </xf>
    <xf numFmtId="4" fontId="19" fillId="0" borderId="58" xfId="0" applyNumberFormat="1" applyFont="1" applyFill="1" applyBorder="1" applyAlignment="1">
      <alignment vertical="center"/>
    </xf>
    <xf numFmtId="3" fontId="43" fillId="19" borderId="20" xfId="0" applyNumberFormat="1" applyFont="1" applyFill="1" applyBorder="1" applyAlignment="1">
      <alignment horizontal="left" vertical="center"/>
    </xf>
    <xf numFmtId="0" fontId="43" fillId="19" borderId="5" xfId="0" applyFont="1" applyFill="1" applyBorder="1" applyAlignment="1">
      <alignment horizontal="center" vertical="center"/>
    </xf>
    <xf numFmtId="0" fontId="56" fillId="20" borderId="59" xfId="0" applyFont="1" applyFill="1" applyBorder="1" applyAlignment="1">
      <alignment horizontal="center" vertical="center"/>
    </xf>
    <xf numFmtId="0" fontId="56" fillId="20" borderId="60" xfId="0" applyFont="1" applyFill="1" applyBorder="1" applyAlignment="1">
      <alignment horizontal="center" vertical="center"/>
    </xf>
    <xf numFmtId="0" fontId="56" fillId="20" borderId="61" xfId="0" applyFont="1" applyFill="1" applyBorder="1" applyAlignment="1">
      <alignment horizontal="center" vertical="center"/>
    </xf>
    <xf numFmtId="0" fontId="56" fillId="20" borderId="62" xfId="0" applyFont="1" applyFill="1" applyBorder="1" applyAlignment="1">
      <alignment horizontal="center" vertical="center"/>
    </xf>
    <xf numFmtId="0" fontId="56" fillId="20" borderId="0" xfId="0" applyFont="1" applyFill="1" applyBorder="1" applyAlignment="1">
      <alignment horizontal="center" vertical="center"/>
    </xf>
    <xf numFmtId="0" fontId="56" fillId="20" borderId="63" xfId="0" applyFont="1" applyFill="1" applyBorder="1" applyAlignment="1">
      <alignment horizontal="center" vertical="center"/>
    </xf>
    <xf numFmtId="0" fontId="56" fillId="20" borderId="64" xfId="0" applyFont="1" applyFill="1" applyBorder="1" applyAlignment="1">
      <alignment horizontal="center" vertical="center"/>
    </xf>
    <xf numFmtId="0" fontId="56" fillId="20" borderId="45" xfId="0" applyFont="1" applyFill="1" applyBorder="1" applyAlignment="1">
      <alignment horizontal="center" vertical="center"/>
    </xf>
    <xf numFmtId="4" fontId="19" fillId="0" borderId="65" xfId="0" applyNumberFormat="1" applyFont="1" applyFill="1" applyBorder="1" applyAlignment="1">
      <alignment vertical="center"/>
    </xf>
    <xf numFmtId="4" fontId="19" fillId="0" borderId="66" xfId="0" applyNumberFormat="1" applyFont="1" applyFill="1" applyBorder="1" applyAlignment="1">
      <alignment vertical="center"/>
    </xf>
    <xf numFmtId="4" fontId="19" fillId="0" borderId="67" xfId="0" applyNumberFormat="1" applyFont="1" applyFill="1" applyBorder="1" applyAlignment="1">
      <alignment vertical="center"/>
    </xf>
    <xf numFmtId="0" fontId="47" fillId="9" borderId="68" xfId="0" applyFont="1" applyFill="1" applyBorder="1" applyAlignment="1">
      <alignment horizontal="center" vertical="center" wrapText="1"/>
    </xf>
    <xf numFmtId="0" fontId="50" fillId="9" borderId="69" xfId="0" applyFont="1" applyFill="1" applyBorder="1" applyAlignment="1">
      <alignment horizontal="center" vertical="center" wrapText="1"/>
    </xf>
    <xf numFmtId="0" fontId="50" fillId="9" borderId="70" xfId="0" applyFont="1" applyFill="1" applyBorder="1" applyAlignment="1">
      <alignment horizontal="center" vertical="center" wrapText="1"/>
    </xf>
    <xf numFmtId="0" fontId="53" fillId="20" borderId="62" xfId="0" applyFont="1" applyFill="1" applyBorder="1" applyAlignment="1">
      <alignment horizontal="left" vertical="center"/>
    </xf>
    <xf numFmtId="0" fontId="53" fillId="20" borderId="0" xfId="0" applyFont="1" applyFill="1" applyBorder="1" applyAlignment="1">
      <alignment horizontal="left" vertical="center"/>
    </xf>
    <xf numFmtId="14" fontId="43" fillId="19" borderId="20" xfId="0" applyNumberFormat="1" applyFont="1" applyFill="1" applyBorder="1" applyAlignment="1">
      <alignment horizontal="center" vertical="center"/>
    </xf>
    <xf numFmtId="0" fontId="43" fillId="19" borderId="39" xfId="0" applyFont="1" applyFill="1" applyBorder="1" applyAlignment="1">
      <alignment horizontal="center" vertical="center"/>
    </xf>
    <xf numFmtId="4" fontId="48" fillId="9" borderId="70" xfId="0" applyNumberFormat="1" applyFont="1" applyFill="1" applyBorder="1" applyAlignment="1">
      <alignment horizontal="right" vertical="center"/>
    </xf>
    <xf numFmtId="0" fontId="22" fillId="19" borderId="5" xfId="0" applyFont="1" applyFill="1" applyBorder="1" applyAlignment="1">
      <alignment horizontal="center" vertical="center"/>
    </xf>
    <xf numFmtId="0" fontId="22" fillId="19" borderId="39" xfId="0" applyFont="1" applyFill="1" applyBorder="1" applyAlignment="1">
      <alignment horizontal="center" vertical="center"/>
    </xf>
    <xf numFmtId="2" fontId="22" fillId="19" borderId="5" xfId="0" applyNumberFormat="1" applyFont="1" applyFill="1" applyBorder="1" applyAlignment="1">
      <alignment horizontal="center" vertical="center"/>
    </xf>
    <xf numFmtId="2" fontId="22" fillId="19" borderId="39" xfId="0" applyNumberFormat="1" applyFont="1" applyFill="1" applyBorder="1" applyAlignment="1">
      <alignment horizontal="center" vertical="center"/>
    </xf>
    <xf numFmtId="4" fontId="18" fillId="0" borderId="65" xfId="0" applyNumberFormat="1" applyFont="1" applyFill="1" applyBorder="1" applyAlignment="1">
      <alignment vertical="center"/>
    </xf>
    <xf numFmtId="4" fontId="18" fillId="0" borderId="66" xfId="0" applyNumberFormat="1" applyFont="1" applyFill="1" applyBorder="1" applyAlignment="1">
      <alignment vertical="center"/>
    </xf>
    <xf numFmtId="4" fontId="18" fillId="0" borderId="67" xfId="0" applyNumberFormat="1" applyFont="1" applyFill="1" applyBorder="1" applyAlignment="1">
      <alignment vertical="center"/>
    </xf>
    <xf numFmtId="4" fontId="23" fillId="0" borderId="65" xfId="0" applyNumberFormat="1" applyFont="1" applyFill="1" applyBorder="1" applyAlignment="1">
      <alignment vertical="center"/>
    </xf>
    <xf numFmtId="4" fontId="23" fillId="0" borderId="66" xfId="0" applyNumberFormat="1" applyFont="1" applyFill="1" applyBorder="1" applyAlignment="1">
      <alignment vertical="center"/>
    </xf>
    <xf numFmtId="4" fontId="23" fillId="0" borderId="67" xfId="0" applyNumberFormat="1" applyFont="1" applyFill="1" applyBorder="1" applyAlignment="1">
      <alignment vertical="center"/>
    </xf>
    <xf numFmtId="2" fontId="23" fillId="19" borderId="20" xfId="0" applyNumberFormat="1" applyFont="1" applyFill="1" applyBorder="1" applyAlignment="1">
      <alignment horizontal="center" vertical="center"/>
    </xf>
    <xf numFmtId="2" fontId="23" fillId="19" borderId="5" xfId="0" applyNumberFormat="1" applyFont="1" applyFill="1" applyBorder="1" applyAlignment="1">
      <alignment horizontal="center" vertical="center"/>
    </xf>
    <xf numFmtId="2" fontId="23" fillId="19" borderId="39" xfId="0" applyNumberFormat="1" applyFont="1" applyFill="1" applyBorder="1" applyAlignment="1">
      <alignment horizontal="center" vertical="center"/>
    </xf>
    <xf numFmtId="0" fontId="53" fillId="20" borderId="71" xfId="0" applyFont="1" applyFill="1" applyBorder="1" applyAlignment="1">
      <alignment horizontal="left" vertical="center"/>
    </xf>
    <xf numFmtId="0" fontId="53" fillId="20" borderId="22" xfId="0" applyFont="1" applyFill="1" applyBorder="1" applyAlignment="1">
      <alignment horizontal="left" vertical="center"/>
    </xf>
    <xf numFmtId="4" fontId="48" fillId="9" borderId="72" xfId="0" applyNumberFormat="1" applyFont="1" applyFill="1" applyBorder="1" applyAlignment="1">
      <alignment horizontal="right" vertical="center"/>
    </xf>
    <xf numFmtId="4" fontId="48" fillId="9" borderId="73" xfId="0" applyNumberFormat="1" applyFont="1" applyFill="1" applyBorder="1" applyAlignment="1">
      <alignment horizontal="right" vertical="center"/>
    </xf>
    <xf numFmtId="0" fontId="54" fillId="20" borderId="71" xfId="0" applyFont="1" applyFill="1" applyBorder="1" applyAlignment="1">
      <alignment horizontal="left" vertical="center"/>
    </xf>
    <xf numFmtId="0" fontId="54" fillId="20" borderId="22" xfId="0" applyFont="1" applyFill="1" applyBorder="1" applyAlignment="1">
      <alignment horizontal="left" vertical="center"/>
    </xf>
    <xf numFmtId="0" fontId="55" fillId="20" borderId="71" xfId="0" applyFont="1" applyFill="1" applyBorder="1" applyAlignment="1">
      <alignment horizontal="left" vertical="center"/>
    </xf>
    <xf numFmtId="0" fontId="55" fillId="20" borderId="22" xfId="0" applyFont="1" applyFill="1" applyBorder="1" applyAlignment="1">
      <alignment horizontal="left" vertical="center"/>
    </xf>
    <xf numFmtId="4" fontId="18" fillId="0" borderId="74" xfId="0" applyNumberFormat="1" applyFont="1" applyFill="1" applyBorder="1" applyAlignment="1">
      <alignment vertical="center"/>
    </xf>
    <xf numFmtId="4" fontId="18" fillId="0" borderId="75" xfId="0" applyNumberFormat="1" applyFont="1" applyFill="1" applyBorder="1" applyAlignment="1">
      <alignment vertical="center"/>
    </xf>
    <xf numFmtId="4" fontId="18" fillId="0" borderId="76" xfId="0" applyNumberFormat="1" applyFont="1" applyFill="1" applyBorder="1" applyAlignment="1">
      <alignment vertical="center"/>
    </xf>
    <xf numFmtId="0" fontId="55" fillId="20" borderId="77" xfId="0" applyFont="1" applyFill="1" applyBorder="1" applyAlignment="1">
      <alignment horizontal="left" vertical="center"/>
    </xf>
    <xf numFmtId="0" fontId="55" fillId="20" borderId="78" xfId="0" applyFont="1" applyFill="1" applyBorder="1" applyAlignment="1">
      <alignment horizontal="left" vertical="center"/>
    </xf>
    <xf numFmtId="0" fontId="28" fillId="15" borderId="79" xfId="0" applyFont="1" applyFill="1" applyBorder="1" applyAlignment="1">
      <alignment horizontal="center" vertical="center" textRotation="90" wrapText="1"/>
    </xf>
    <xf numFmtId="0" fontId="28" fillId="15" borderId="80" xfId="0" applyFont="1" applyFill="1" applyBorder="1" applyAlignment="1">
      <alignment horizontal="center" vertical="center" textRotation="90" wrapText="1"/>
    </xf>
    <xf numFmtId="0" fontId="20" fillId="15" borderId="81" xfId="0" applyFont="1" applyFill="1" applyBorder="1" applyAlignment="1">
      <alignment horizontal="center" vertical="center"/>
    </xf>
    <xf numFmtId="0" fontId="21" fillId="14" borderId="82" xfId="0" applyFont="1" applyFill="1" applyBorder="1" applyAlignment="1">
      <alignment horizontal="center" vertical="center"/>
    </xf>
    <xf numFmtId="0" fontId="21" fillId="14" borderId="83" xfId="0" applyFont="1" applyFill="1" applyBorder="1" applyAlignment="1">
      <alignment horizontal="center" vertical="center"/>
    </xf>
    <xf numFmtId="0" fontId="21" fillId="14" borderId="84" xfId="0" applyFont="1" applyFill="1" applyBorder="1" applyAlignment="1">
      <alignment horizontal="center" vertical="center"/>
    </xf>
    <xf numFmtId="0" fontId="20" fillId="15" borderId="85" xfId="0" applyFont="1" applyFill="1" applyBorder="1" applyAlignment="1">
      <alignment horizontal="center" vertical="center"/>
    </xf>
    <xf numFmtId="0" fontId="20" fillId="15" borderId="86" xfId="0" applyFont="1" applyFill="1" applyBorder="1" applyAlignment="1">
      <alignment horizontal="center" vertical="center"/>
    </xf>
    <xf numFmtId="0" fontId="20" fillId="15" borderId="87" xfId="0" applyFont="1" applyFill="1" applyBorder="1" applyAlignment="1">
      <alignment horizontal="center" vertical="center"/>
    </xf>
    <xf numFmtId="0" fontId="29" fillId="15" borderId="81" xfId="0" applyFont="1" applyFill="1" applyBorder="1" applyAlignment="1">
      <alignment horizontal="center" vertical="center" wrapText="1"/>
    </xf>
    <xf numFmtId="0" fontId="29" fillId="15" borderId="88" xfId="0" applyFont="1" applyFill="1" applyBorder="1" applyAlignment="1">
      <alignment horizontal="center" vertical="center" wrapText="1"/>
    </xf>
    <xf numFmtId="0" fontId="4" fillId="2" borderId="89" xfId="0" applyFont="1" applyFill="1" applyBorder="1" applyAlignment="1" applyProtection="1">
      <alignment horizontal="center" vertical="center" wrapText="1"/>
      <protection locked="0"/>
    </xf>
    <xf numFmtId="0" fontId="4" fillId="2" borderId="90" xfId="0" applyFont="1" applyFill="1" applyBorder="1" applyAlignment="1" applyProtection="1">
      <alignment horizontal="center" vertical="center" wrapText="1"/>
      <protection locked="0"/>
    </xf>
    <xf numFmtId="0" fontId="4" fillId="2" borderId="91" xfId="0" applyFont="1" applyFill="1" applyBorder="1" applyAlignment="1" applyProtection="1">
      <alignment horizontal="center" vertical="center" wrapText="1"/>
      <protection locked="0"/>
    </xf>
    <xf numFmtId="49" fontId="5" fillId="2" borderId="92" xfId="0" applyNumberFormat="1" applyFont="1" applyFill="1" applyBorder="1" applyAlignment="1" applyProtection="1">
      <alignment horizontal="center" vertical="center"/>
      <protection hidden="1"/>
    </xf>
    <xf numFmtId="49" fontId="5" fillId="2" borderId="93" xfId="0" applyNumberFormat="1" applyFont="1" applyFill="1" applyBorder="1" applyAlignment="1" applyProtection="1">
      <alignment horizontal="center" vertical="center"/>
      <protection hidden="1"/>
    </xf>
    <xf numFmtId="49" fontId="5" fillId="2" borderId="94" xfId="0" applyNumberFormat="1" applyFont="1" applyFill="1" applyBorder="1" applyAlignment="1" applyProtection="1">
      <alignment horizontal="center" vertical="center"/>
      <protection hidden="1"/>
    </xf>
    <xf numFmtId="49" fontId="4" fillId="2" borderId="95" xfId="0" applyNumberFormat="1" applyFont="1" applyFill="1" applyBorder="1" applyAlignment="1" applyProtection="1">
      <alignment horizontal="center" vertical="center" wrapText="1"/>
      <protection locked="0"/>
    </xf>
    <xf numFmtId="0" fontId="0" fillId="3" borderId="96" xfId="0" applyFill="1" applyBorder="1" applyAlignment="1" applyProtection="1">
      <alignment horizontal="center" vertical="center"/>
      <protection hidden="1"/>
    </xf>
    <xf numFmtId="0" fontId="0" fillId="3" borderId="97" xfId="0" applyFill="1" applyBorder="1" applyAlignment="1" applyProtection="1">
      <alignment horizontal="center" vertical="center"/>
      <protection hidden="1"/>
    </xf>
    <xf numFmtId="0" fontId="0" fillId="3" borderId="98" xfId="0" applyFill="1" applyBorder="1" applyAlignment="1" applyProtection="1">
      <alignment horizontal="center" vertical="center"/>
      <protection hidden="1"/>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215</xdr:col>
      <xdr:colOff>104775</xdr:colOff>
      <xdr:row>20</xdr:row>
      <xdr:rowOff>95250</xdr:rowOff>
    </xdr:from>
    <xdr:to>
      <xdr:col>255</xdr:col>
      <xdr:colOff>123825</xdr:colOff>
      <xdr:row>23</xdr:row>
      <xdr:rowOff>200025</xdr:rowOff>
    </xdr:to>
    <xdr:sp>
      <xdr:nvSpPr>
        <xdr:cNvPr id="1" name="AutoShape 87"/>
        <xdr:cNvSpPr>
          <a:spLocks/>
        </xdr:cNvSpPr>
      </xdr:nvSpPr>
      <xdr:spPr>
        <a:xfrm>
          <a:off x="12201525" y="2828925"/>
          <a:ext cx="5353050" cy="733425"/>
        </a:xfrm>
        <a:prstGeom prst="rect"/>
        <a:noFill/>
      </xdr:spPr>
      <xdr:txBody>
        <a:bodyPr fromWordArt="1" wrap="none">
          <a:prstTxWarp prst="textPlain"/>
        </a:bodyPr>
        <a:p>
          <a:pPr algn="ctr"/>
          <a:r>
            <a:rPr sz="3600" kern="10" spc="0">
              <a:ln w="3175" cmpd="sng">
                <a:solidFill>
                  <a:srgbClr val="993300"/>
                </a:solidFill>
                <a:headEnd type="none"/>
                <a:tailEnd type="none"/>
              </a:ln>
              <a:pattFill prst="horzBrick">
                <a:fgClr>
                  <a:srgbClr val="C0C0C0"/>
                </a:fgClr>
                <a:bgClr>
                  <a:srgbClr val="FF6600"/>
                </a:bgClr>
              </a:pattFill>
              <a:latin typeface="Arial Black"/>
              <a:cs typeface="Arial Black"/>
            </a:rPr>
            <a:t>İnşaat İşçilik Hesaplama Cetveli</a:t>
          </a:r>
        </a:p>
      </xdr:txBody>
    </xdr:sp>
    <xdr:clientData/>
  </xdr:twoCellAnchor>
  <xdr:twoCellAnchor>
    <xdr:from>
      <xdr:col>4</xdr:col>
      <xdr:colOff>9525</xdr:colOff>
      <xdr:row>0</xdr:row>
      <xdr:rowOff>28575</xdr:rowOff>
    </xdr:from>
    <xdr:to>
      <xdr:col>71</xdr:col>
      <xdr:colOff>0</xdr:colOff>
      <xdr:row>1</xdr:row>
      <xdr:rowOff>47625</xdr:rowOff>
    </xdr:to>
    <xdr:sp>
      <xdr:nvSpPr>
        <xdr:cNvPr id="2" name="AutoShape 111"/>
        <xdr:cNvSpPr>
          <a:spLocks/>
        </xdr:cNvSpPr>
      </xdr:nvSpPr>
      <xdr:spPr>
        <a:xfrm>
          <a:off x="542925" y="28575"/>
          <a:ext cx="9820275" cy="466725"/>
        </a:xfrm>
        <a:prstGeom prst="rect"/>
        <a:noFill/>
      </xdr:spPr>
      <xdr:txBody>
        <a:bodyPr fromWordArt="1" wrap="none">
          <a:prstTxWarp prst="textPlain"/>
        </a:bodyPr>
        <a:p>
          <a:pPr algn="ctr"/>
          <a:r>
            <a:rPr sz="3600" kern="10" spc="0">
              <a:ln w="3175" cmpd="sng">
                <a:solidFill>
                  <a:srgbClr val="993300"/>
                </a:solidFill>
                <a:headEnd type="none"/>
                <a:tailEnd type="none"/>
              </a:ln>
              <a:pattFill prst="horzBrick">
                <a:fgClr>
                  <a:srgbClr val="C0C0C0"/>
                </a:fgClr>
                <a:bgClr>
                  <a:srgbClr val="FF6600"/>
                </a:bgClr>
              </a:pattFill>
              <a:latin typeface="Arial Black"/>
              <a:cs typeface="Arial Black"/>
            </a:rPr>
            <a:t>İnşaat İşçilik Hesaplama Cetveli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ayfa1"/>
  <dimension ref="A2:EV100"/>
  <sheetViews>
    <sheetView showRowColHeaders="0" tabSelected="1" workbookViewId="0" topLeftCell="A1">
      <selection activeCell="A1" sqref="A1"/>
    </sheetView>
  </sheetViews>
  <sheetFormatPr defaultColWidth="9.00390625" defaultRowHeight="16.5" customHeight="1"/>
  <cols>
    <col min="1" max="3" width="1.75390625" style="48" customWidth="1"/>
    <col min="4" max="4" width="1.75390625" style="51" customWidth="1"/>
    <col min="5" max="18" width="2.125" style="51" customWidth="1"/>
    <col min="19" max="19" width="1.75390625" style="51" customWidth="1"/>
    <col min="20" max="27" width="2.125" style="51" customWidth="1"/>
    <col min="28" max="32" width="2.375" style="51" customWidth="1"/>
    <col min="33" max="33" width="2.125" style="51" customWidth="1"/>
    <col min="34" max="74" width="1.75390625" style="51" customWidth="1"/>
    <col min="75" max="75" width="7.25390625" style="48" hidden="1" customWidth="1"/>
    <col min="76" max="76" width="10.75390625" style="51" hidden="1" customWidth="1"/>
    <col min="77" max="77" width="4.25390625" style="48" hidden="1" customWidth="1"/>
    <col min="78" max="78" width="10.75390625" style="51" hidden="1" customWidth="1"/>
    <col min="79" max="79" width="3.00390625" style="51" hidden="1" customWidth="1"/>
    <col min="80" max="82" width="5.375" style="51" hidden="1" customWidth="1"/>
    <col min="83" max="83" width="7.25390625" style="51" hidden="1" customWidth="1"/>
    <col min="84" max="84" width="10.75390625" style="51" hidden="1" customWidth="1"/>
    <col min="85" max="87" width="7.25390625" style="51" hidden="1" customWidth="1"/>
    <col min="88" max="88" width="6.625" style="48" hidden="1" customWidth="1"/>
    <col min="89" max="89" width="9.375" style="48" hidden="1" customWidth="1"/>
    <col min="90" max="94" width="9.875" style="48" hidden="1" customWidth="1"/>
    <col min="95" max="96" width="12.125" style="51" hidden="1" customWidth="1"/>
    <col min="97" max="100" width="8.125" style="51" hidden="1" customWidth="1"/>
    <col min="101" max="205" width="1.75390625" style="51" hidden="1" customWidth="1"/>
    <col min="206" max="16384" width="1.75390625" style="51" customWidth="1"/>
  </cols>
  <sheetData>
    <row r="1" ht="35.25" customHeight="1"/>
    <row r="2" spans="4:71" ht="7.5" customHeight="1">
      <c r="D2" s="44"/>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row>
    <row r="3" spans="4:71" ht="12.75" customHeight="1">
      <c r="D3" s="45">
        <v>109</v>
      </c>
      <c r="E3" s="134" t="s">
        <v>200</v>
      </c>
      <c r="F3" s="135"/>
      <c r="G3" s="136"/>
      <c r="H3" s="136"/>
      <c r="I3" s="136"/>
      <c r="J3" s="136"/>
      <c r="K3" s="136"/>
      <c r="L3" s="136"/>
      <c r="M3" s="136"/>
      <c r="N3" s="136"/>
      <c r="O3" s="136"/>
      <c r="P3" s="136"/>
      <c r="Q3" s="136"/>
      <c r="R3" s="137"/>
      <c r="S3" s="137"/>
      <c r="T3" s="137"/>
      <c r="U3" s="179"/>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1"/>
      <c r="AW3" s="44"/>
      <c r="AX3" s="134" t="s">
        <v>214</v>
      </c>
      <c r="AY3" s="138"/>
      <c r="AZ3" s="138"/>
      <c r="BA3" s="138"/>
      <c r="BB3" s="138"/>
      <c r="BC3" s="138"/>
      <c r="BD3" s="139"/>
      <c r="BE3" s="179"/>
      <c r="BF3" s="180"/>
      <c r="BG3" s="180"/>
      <c r="BH3" s="180"/>
      <c r="BI3" s="180"/>
      <c r="BJ3" s="180"/>
      <c r="BK3" s="180"/>
      <c r="BL3" s="180"/>
      <c r="BM3" s="180"/>
      <c r="BN3" s="180"/>
      <c r="BO3" s="180"/>
      <c r="BP3" s="180"/>
      <c r="BQ3" s="180"/>
      <c r="BR3" s="180"/>
      <c r="BS3" s="181"/>
    </row>
    <row r="4" spans="4:60" ht="2.25" customHeight="1">
      <c r="D4" s="45"/>
      <c r="E4" s="48"/>
      <c r="F4" s="48"/>
      <c r="G4" s="48"/>
      <c r="H4" s="48"/>
      <c r="I4" s="48"/>
      <c r="J4" s="48"/>
      <c r="K4" s="48"/>
      <c r="L4" s="48"/>
      <c r="M4" s="48"/>
      <c r="N4" s="48"/>
      <c r="O4" s="48"/>
      <c r="P4" s="48"/>
      <c r="Q4" s="48"/>
      <c r="R4" s="44"/>
      <c r="S4" s="44"/>
      <c r="T4" s="44"/>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44"/>
      <c r="AX4" s="47"/>
      <c r="AY4" s="47"/>
      <c r="AZ4" s="47"/>
      <c r="BA4" s="47"/>
      <c r="BB4" s="47"/>
      <c r="BC4" s="47"/>
      <c r="BD4" s="47"/>
      <c r="BE4" s="47"/>
      <c r="BF4" s="47"/>
      <c r="BG4" s="47"/>
      <c r="BH4" s="47"/>
    </row>
    <row r="5" spans="4:71" ht="13.5" customHeight="1">
      <c r="D5" s="45"/>
      <c r="E5" s="134" t="s">
        <v>201</v>
      </c>
      <c r="F5" s="135"/>
      <c r="G5" s="136"/>
      <c r="H5" s="136"/>
      <c r="I5" s="136"/>
      <c r="J5" s="136"/>
      <c r="K5" s="136"/>
      <c r="L5" s="136"/>
      <c r="M5" s="136"/>
      <c r="N5" s="136"/>
      <c r="O5" s="136"/>
      <c r="P5" s="136"/>
      <c r="Q5" s="136"/>
      <c r="R5" s="137"/>
      <c r="S5" s="137"/>
      <c r="T5" s="137"/>
      <c r="U5" s="215"/>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1"/>
      <c r="AW5" s="44"/>
      <c r="AX5" s="134" t="s">
        <v>202</v>
      </c>
      <c r="AY5" s="135"/>
      <c r="AZ5" s="136"/>
      <c r="BA5" s="136"/>
      <c r="BB5" s="136"/>
      <c r="BC5" s="136"/>
      <c r="BD5" s="136"/>
      <c r="BE5" s="136"/>
      <c r="BF5" s="136"/>
      <c r="BG5" s="136"/>
      <c r="BH5" s="136"/>
      <c r="BI5" s="136"/>
      <c r="BJ5" s="233"/>
      <c r="BK5" s="216"/>
      <c r="BL5" s="216"/>
      <c r="BM5" s="216"/>
      <c r="BN5" s="216"/>
      <c r="BO5" s="216"/>
      <c r="BP5" s="216"/>
      <c r="BQ5" s="216"/>
      <c r="BR5" s="216"/>
      <c r="BS5" s="234"/>
    </row>
    <row r="6" spans="4:60" ht="2.25" customHeight="1">
      <c r="D6" s="45"/>
      <c r="E6" s="49"/>
      <c r="F6" s="52"/>
      <c r="G6" s="49"/>
      <c r="H6" s="49"/>
      <c r="I6" s="49"/>
      <c r="J6" s="49"/>
      <c r="K6" s="49"/>
      <c r="L6" s="49"/>
      <c r="M6" s="49"/>
      <c r="N6" s="49"/>
      <c r="O6" s="49"/>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row>
    <row r="7" spans="4:71" ht="13.5" customHeight="1">
      <c r="D7" s="45"/>
      <c r="E7" s="134" t="s">
        <v>207</v>
      </c>
      <c r="F7" s="135"/>
      <c r="G7" s="136"/>
      <c r="H7" s="136"/>
      <c r="I7" s="136"/>
      <c r="J7" s="136"/>
      <c r="K7" s="136"/>
      <c r="L7" s="136"/>
      <c r="M7" s="136"/>
      <c r="N7" s="136"/>
      <c r="O7" s="136"/>
      <c r="P7" s="136"/>
      <c r="Q7" s="136"/>
      <c r="R7" s="137"/>
      <c r="S7" s="137"/>
      <c r="T7" s="137"/>
      <c r="U7" s="179"/>
      <c r="V7" s="180"/>
      <c r="W7" s="180"/>
      <c r="X7" s="180"/>
      <c r="Y7" s="180"/>
      <c r="Z7" s="180"/>
      <c r="AA7" s="180"/>
      <c r="AB7" s="180"/>
      <c r="AC7" s="180"/>
      <c r="AD7" s="180"/>
      <c r="AE7" s="180"/>
      <c r="AF7" s="180"/>
      <c r="AG7" s="180"/>
      <c r="AH7" s="50"/>
      <c r="AI7" s="134" t="s">
        <v>203</v>
      </c>
      <c r="AJ7" s="138"/>
      <c r="AK7" s="138"/>
      <c r="AL7" s="138"/>
      <c r="AM7" s="138"/>
      <c r="AN7" s="138"/>
      <c r="AO7" s="135"/>
      <c r="AP7" s="137" t="s">
        <v>204</v>
      </c>
      <c r="AQ7" s="138"/>
      <c r="AR7" s="138"/>
      <c r="AS7" s="138"/>
      <c r="AT7" s="138"/>
      <c r="AU7" s="138"/>
      <c r="AV7" s="216"/>
      <c r="AW7" s="216"/>
      <c r="AX7" s="216"/>
      <c r="AY7" s="216"/>
      <c r="AZ7" s="137" t="s">
        <v>205</v>
      </c>
      <c r="BA7" s="138"/>
      <c r="BB7" s="138"/>
      <c r="BC7" s="138"/>
      <c r="BD7" s="137"/>
      <c r="BE7" s="216"/>
      <c r="BF7" s="216"/>
      <c r="BG7" s="216"/>
      <c r="BH7" s="216"/>
      <c r="BI7" s="137" t="s">
        <v>206</v>
      </c>
      <c r="BJ7" s="137"/>
      <c r="BK7" s="137"/>
      <c r="BL7" s="137"/>
      <c r="BM7" s="137"/>
      <c r="BN7" s="137"/>
      <c r="BO7" s="137"/>
      <c r="BP7" s="216"/>
      <c r="BQ7" s="216"/>
      <c r="BR7" s="216"/>
      <c r="BS7" s="234"/>
    </row>
    <row r="8" spans="4:60" ht="2.25" customHeight="1">
      <c r="D8" s="45"/>
      <c r="E8" s="48"/>
      <c r="F8" s="48"/>
      <c r="G8" s="48"/>
      <c r="H8" s="48"/>
      <c r="I8" s="48"/>
      <c r="J8" s="48"/>
      <c r="K8" s="48"/>
      <c r="L8" s="48"/>
      <c r="M8" s="48"/>
      <c r="N8" s="48"/>
      <c r="O8" s="48"/>
      <c r="P8" s="48"/>
      <c r="Q8" s="48"/>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7"/>
      <c r="AY8" s="47"/>
      <c r="AZ8" s="47"/>
      <c r="BA8" s="47"/>
      <c r="BB8" s="47"/>
      <c r="BC8" s="47"/>
      <c r="BD8" s="47"/>
      <c r="BE8" s="47"/>
      <c r="BF8" s="47"/>
      <c r="BG8" s="47"/>
      <c r="BH8" s="47"/>
    </row>
    <row r="9" spans="4:71" ht="13.5" customHeight="1">
      <c r="D9" s="45"/>
      <c r="E9" s="182" t="s">
        <v>208</v>
      </c>
      <c r="F9" s="183"/>
      <c r="G9" s="183"/>
      <c r="H9" s="183"/>
      <c r="I9" s="183"/>
      <c r="J9" s="183"/>
      <c r="K9" s="183"/>
      <c r="L9" s="136"/>
      <c r="M9" s="136"/>
      <c r="N9" s="136">
        <v>1</v>
      </c>
      <c r="O9" s="136"/>
      <c r="P9" s="136"/>
      <c r="Q9" s="136">
        <v>2</v>
      </c>
      <c r="R9" s="137"/>
      <c r="S9" s="137"/>
      <c r="T9" s="136">
        <v>3</v>
      </c>
      <c r="U9" s="136"/>
      <c r="V9" s="136"/>
      <c r="W9" s="136">
        <v>4</v>
      </c>
      <c r="X9" s="136"/>
      <c r="Y9" s="136"/>
      <c r="Z9" s="140">
        <v>5</v>
      </c>
      <c r="AA9" s="47"/>
      <c r="AB9" s="182" t="s">
        <v>209</v>
      </c>
      <c r="AC9" s="183"/>
      <c r="AD9" s="183"/>
      <c r="AE9" s="183"/>
      <c r="AF9" s="183"/>
      <c r="AG9" s="183"/>
      <c r="AH9" s="183"/>
      <c r="AI9" s="183"/>
      <c r="AJ9" s="136"/>
      <c r="AK9" s="136" t="s">
        <v>210</v>
      </c>
      <c r="AL9" s="136"/>
      <c r="AM9" s="136"/>
      <c r="AN9" s="136" t="s">
        <v>211</v>
      </c>
      <c r="AO9" s="136"/>
      <c r="AP9" s="136"/>
      <c r="AQ9" s="136" t="s">
        <v>212</v>
      </c>
      <c r="AR9" s="136"/>
      <c r="AS9" s="136"/>
      <c r="AT9" s="140" t="s">
        <v>213</v>
      </c>
      <c r="AU9" s="55"/>
      <c r="AV9" s="152" t="s">
        <v>220</v>
      </c>
      <c r="AW9" s="153"/>
      <c r="AX9" s="153"/>
      <c r="AY9" s="153"/>
      <c r="AZ9" s="153"/>
      <c r="BA9" s="153"/>
      <c r="BB9" s="153"/>
      <c r="BC9" s="153"/>
      <c r="BD9" s="153"/>
      <c r="BE9" s="153"/>
      <c r="BF9" s="153"/>
      <c r="BG9" s="153"/>
      <c r="BH9" s="153"/>
      <c r="BI9" s="153"/>
      <c r="BJ9" s="153"/>
      <c r="BK9" s="153"/>
      <c r="BL9" s="153"/>
      <c r="BM9" s="153"/>
      <c r="BN9" s="153"/>
      <c r="BO9" s="236">
        <v>1</v>
      </c>
      <c r="BP9" s="236"/>
      <c r="BQ9" s="236"/>
      <c r="BR9" s="236"/>
      <c r="BS9" s="237"/>
    </row>
    <row r="10" spans="4:60" ht="2.25" customHeight="1">
      <c r="D10" s="45"/>
      <c r="E10" s="48"/>
      <c r="F10" s="48"/>
      <c r="G10" s="48"/>
      <c r="H10" s="48"/>
      <c r="I10" s="48"/>
      <c r="J10" s="48"/>
      <c r="K10" s="48"/>
      <c r="L10" s="48"/>
      <c r="M10" s="48"/>
      <c r="N10" s="48"/>
      <c r="O10" s="48"/>
      <c r="P10" s="48"/>
      <c r="Q10" s="48"/>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7"/>
      <c r="AY10" s="47"/>
      <c r="AZ10" s="47"/>
      <c r="BA10" s="47"/>
      <c r="BB10" s="47"/>
      <c r="BC10" s="47"/>
      <c r="BD10" s="47"/>
      <c r="BE10" s="47"/>
      <c r="BF10" s="47"/>
      <c r="BG10" s="47"/>
      <c r="BH10" s="47"/>
    </row>
    <row r="11" spans="3:71" ht="15" customHeight="1">
      <c r="C11" s="157">
        <v>117</v>
      </c>
      <c r="D11" s="158"/>
      <c r="E11" s="159" t="s">
        <v>35</v>
      </c>
      <c r="F11" s="160"/>
      <c r="G11" s="160"/>
      <c r="H11" s="160"/>
      <c r="I11" s="160"/>
      <c r="J11" s="161"/>
      <c r="K11" s="46"/>
      <c r="L11" s="46"/>
      <c r="M11" s="46"/>
      <c r="N11" s="46"/>
      <c r="O11" s="46"/>
      <c r="P11" s="93"/>
      <c r="Q11" s="93"/>
      <c r="R11" s="93"/>
      <c r="S11" s="94"/>
      <c r="T11" s="93"/>
      <c r="U11" s="46"/>
      <c r="V11" s="46"/>
      <c r="W11" s="93"/>
      <c r="X11" s="93"/>
      <c r="Y11" s="93"/>
      <c r="Z11" s="93">
        <v>457</v>
      </c>
      <c r="AA11" s="93"/>
      <c r="AB11" s="46"/>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G11" s="92"/>
      <c r="BP11" s="148">
        <f>IF(C13=2,INDEX('ASGARİ İŞÇİLİK  ORANLARI'!D2:D562,C11)*75/100,INDEX('ASGARİ İŞÇİLİK  ORANLARI'!D2:D832,C11))</f>
        <v>6.75</v>
      </c>
      <c r="BQ11" s="148"/>
      <c r="BR11" s="148"/>
      <c r="BS11" s="149"/>
    </row>
    <row r="12" spans="3:71" ht="3.75" customHeight="1">
      <c r="C12" s="88"/>
      <c r="D12" s="89"/>
      <c r="E12" s="162"/>
      <c r="F12" s="163"/>
      <c r="G12" s="163"/>
      <c r="H12" s="163"/>
      <c r="I12" s="163"/>
      <c r="J12" s="164"/>
      <c r="K12" s="49"/>
      <c r="L12" s="49"/>
      <c r="M12" s="49"/>
      <c r="N12" s="49"/>
      <c r="O12" s="49"/>
      <c r="P12" s="52"/>
      <c r="Q12" s="52"/>
      <c r="R12" s="52"/>
      <c r="S12" s="49"/>
      <c r="T12" s="52"/>
      <c r="U12" s="49"/>
      <c r="V12" s="49"/>
      <c r="W12" s="52"/>
      <c r="X12" s="52"/>
      <c r="Y12" s="52"/>
      <c r="Z12" s="52"/>
      <c r="AA12" s="52"/>
      <c r="AB12" s="49"/>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P12" s="150"/>
      <c r="BQ12" s="150"/>
      <c r="BR12" s="150"/>
      <c r="BS12" s="151"/>
    </row>
    <row r="13" spans="3:71" ht="15" customHeight="1">
      <c r="C13" s="158">
        <v>2</v>
      </c>
      <c r="D13" s="158"/>
      <c r="E13" s="165"/>
      <c r="F13" s="166"/>
      <c r="G13" s="166"/>
      <c r="H13" s="166"/>
      <c r="I13" s="166"/>
      <c r="J13" s="167"/>
      <c r="K13" s="134"/>
      <c r="L13" s="136"/>
      <c r="M13" s="136" t="s">
        <v>832</v>
      </c>
      <c r="N13" s="136"/>
      <c r="O13" s="136"/>
      <c r="P13" s="136"/>
      <c r="Q13" s="136"/>
      <c r="R13" s="136"/>
      <c r="S13" s="136"/>
      <c r="T13" s="136"/>
      <c r="U13" s="136"/>
      <c r="V13" s="136"/>
      <c r="W13" s="136"/>
      <c r="X13" s="136"/>
      <c r="Y13" s="136"/>
      <c r="Z13" s="136"/>
      <c r="AA13" s="136"/>
      <c r="AB13" s="136"/>
      <c r="AC13" s="136"/>
      <c r="AD13" s="136"/>
      <c r="AE13" s="136"/>
      <c r="AF13" s="136"/>
      <c r="AG13" s="136"/>
      <c r="AH13" s="135"/>
      <c r="AI13" s="136"/>
      <c r="AJ13" s="136"/>
      <c r="AK13" s="136"/>
      <c r="AL13" s="136"/>
      <c r="AM13" s="136"/>
      <c r="AN13" s="136"/>
      <c r="AO13" s="136"/>
      <c r="AP13" s="142"/>
      <c r="AQ13" s="134"/>
      <c r="AR13" s="136"/>
      <c r="AS13" s="135"/>
      <c r="AT13" s="136" t="s">
        <v>831</v>
      </c>
      <c r="AU13" s="136"/>
      <c r="AV13" s="136"/>
      <c r="AW13" s="136"/>
      <c r="AX13" s="136"/>
      <c r="AY13" s="136"/>
      <c r="AZ13" s="136"/>
      <c r="BA13" s="136"/>
      <c r="BB13" s="136"/>
      <c r="BC13" s="136"/>
      <c r="BD13" s="136"/>
      <c r="BE13" s="136"/>
      <c r="BF13" s="140"/>
      <c r="BG13" s="135"/>
      <c r="BH13" s="135"/>
      <c r="BI13" s="135"/>
      <c r="BJ13" s="135"/>
      <c r="BK13" s="135"/>
      <c r="BL13" s="135"/>
      <c r="BM13" s="135"/>
      <c r="BN13" s="135"/>
      <c r="BO13" s="135"/>
      <c r="BP13" s="135"/>
      <c r="BQ13" s="135"/>
      <c r="BR13" s="135"/>
      <c r="BS13" s="142"/>
    </row>
    <row r="14" spans="3:71" ht="2.25" customHeight="1">
      <c r="C14" s="88"/>
      <c r="D14" s="91"/>
      <c r="E14" s="49"/>
      <c r="F14" s="49"/>
      <c r="G14" s="49"/>
      <c r="H14" s="49"/>
      <c r="I14" s="49"/>
      <c r="J14" s="49"/>
      <c r="K14" s="49"/>
      <c r="L14" s="49"/>
      <c r="M14" s="49"/>
      <c r="N14" s="49"/>
      <c r="O14" s="49"/>
      <c r="S14" s="48"/>
      <c r="U14" s="49"/>
      <c r="V14" s="49"/>
      <c r="AB14" s="49"/>
      <c r="BJ14" s="90"/>
      <c r="BK14" s="49"/>
      <c r="BL14" s="49"/>
      <c r="BM14" s="49"/>
      <c r="BN14" s="49"/>
      <c r="BO14" s="49"/>
      <c r="BP14" s="49"/>
      <c r="BQ14" s="49"/>
      <c r="BR14" s="49"/>
      <c r="BS14" s="49"/>
    </row>
    <row r="15" spans="3:71" ht="13.5" customHeight="1">
      <c r="C15" s="88"/>
      <c r="D15" s="91"/>
      <c r="E15" s="172" t="s">
        <v>835</v>
      </c>
      <c r="F15" s="173"/>
      <c r="G15" s="173"/>
      <c r="H15" s="173"/>
      <c r="I15" s="173"/>
      <c r="J15" s="173"/>
      <c r="K15" s="173"/>
      <c r="L15" s="173"/>
      <c r="M15" s="173"/>
      <c r="N15" s="173"/>
      <c r="O15" s="173"/>
      <c r="P15" s="173"/>
      <c r="Q15" s="173"/>
      <c r="R15" s="173"/>
      <c r="S15" s="173"/>
      <c r="T15" s="173"/>
      <c r="U15" s="173"/>
      <c r="V15" s="173"/>
      <c r="W15" s="173"/>
      <c r="X15" s="173"/>
      <c r="Y15" s="173"/>
      <c r="Z15" s="173"/>
      <c r="AA15" s="174"/>
      <c r="AB15" s="147">
        <v>35.5</v>
      </c>
      <c r="AC15" s="170"/>
      <c r="AD15" s="170"/>
      <c r="AE15" s="171"/>
      <c r="AG15" s="143" t="s">
        <v>834</v>
      </c>
      <c r="AH15" s="144"/>
      <c r="AI15" s="144"/>
      <c r="AJ15" s="144"/>
      <c r="AK15" s="144"/>
      <c r="AL15" s="144"/>
      <c r="AM15" s="144"/>
      <c r="AN15" s="144"/>
      <c r="AO15" s="144"/>
      <c r="AP15" s="141"/>
      <c r="AQ15" s="141"/>
      <c r="AR15" s="141"/>
      <c r="AS15" s="141"/>
      <c r="AT15" s="141"/>
      <c r="AU15" s="141"/>
      <c r="AV15" s="141"/>
      <c r="AW15" s="145"/>
      <c r="AX15" s="246">
        <v>3</v>
      </c>
      <c r="AY15" s="247"/>
      <c r="AZ15" s="248"/>
      <c r="BA15" s="92"/>
      <c r="BB15" s="152" t="s">
        <v>833</v>
      </c>
      <c r="BC15" s="153"/>
      <c r="BD15" s="153"/>
      <c r="BE15" s="153"/>
      <c r="BF15" s="153"/>
      <c r="BG15" s="153"/>
      <c r="BH15" s="153"/>
      <c r="BI15" s="153"/>
      <c r="BJ15" s="153"/>
      <c r="BK15" s="153"/>
      <c r="BL15" s="153"/>
      <c r="BM15" s="146"/>
      <c r="BN15" s="238">
        <v>562.5</v>
      </c>
      <c r="BO15" s="238"/>
      <c r="BP15" s="238"/>
      <c r="BQ15" s="238"/>
      <c r="BR15" s="238"/>
      <c r="BS15" s="239"/>
    </row>
    <row r="16" spans="1:71" ht="3.75" customHeight="1" thickBot="1">
      <c r="A16" s="168"/>
      <c r="B16" s="168"/>
      <c r="C16" s="168"/>
      <c r="D16" s="169"/>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9"/>
      <c r="AY16" s="49"/>
      <c r="AZ16" s="49"/>
      <c r="BA16" s="49"/>
      <c r="BB16" s="49"/>
      <c r="BC16" s="49"/>
      <c r="BD16" s="49"/>
      <c r="BE16" s="49"/>
      <c r="BF16" s="49"/>
      <c r="BG16" s="49"/>
      <c r="BH16" s="49"/>
      <c r="BI16" s="48"/>
      <c r="BJ16" s="48"/>
      <c r="BK16" s="48"/>
      <c r="BL16" s="48"/>
      <c r="BM16" s="48"/>
      <c r="BN16" s="48"/>
      <c r="BO16" s="48"/>
      <c r="BP16" s="48"/>
      <c r="BQ16" s="48"/>
      <c r="BR16" s="48"/>
      <c r="BS16" s="48"/>
    </row>
    <row r="17" spans="1:122" ht="13.5" customHeight="1" thickTop="1">
      <c r="A17" s="43"/>
      <c r="B17" s="43"/>
      <c r="C17" s="43"/>
      <c r="D17" s="54"/>
      <c r="E17" s="184" t="s">
        <v>196</v>
      </c>
      <c r="F17" s="185"/>
      <c r="G17" s="185"/>
      <c r="H17" s="185"/>
      <c r="I17" s="185" t="s">
        <v>223</v>
      </c>
      <c r="J17" s="185"/>
      <c r="K17" s="185"/>
      <c r="L17" s="185"/>
      <c r="M17" s="176" t="s">
        <v>215</v>
      </c>
      <c r="N17" s="176"/>
      <c r="O17" s="176"/>
      <c r="P17" s="176"/>
      <c r="Q17" s="176"/>
      <c r="R17" s="176"/>
      <c r="S17" s="176"/>
      <c r="T17" s="176"/>
      <c r="U17" s="176"/>
      <c r="V17" s="176"/>
      <c r="W17" s="176"/>
      <c r="X17" s="176"/>
      <c r="Y17" s="176"/>
      <c r="Z17" s="176"/>
      <c r="AA17" s="176"/>
      <c r="AB17" s="176"/>
      <c r="AC17" s="176"/>
      <c r="AD17" s="176"/>
      <c r="AE17" s="176"/>
      <c r="AF17" s="190" t="s">
        <v>224</v>
      </c>
      <c r="AG17" s="190"/>
      <c r="AH17" s="190"/>
      <c r="AI17" s="190"/>
      <c r="AJ17" s="190"/>
      <c r="AK17" s="190" t="s">
        <v>217</v>
      </c>
      <c r="AL17" s="190"/>
      <c r="AM17" s="190"/>
      <c r="AN17" s="190"/>
      <c r="AO17" s="190"/>
      <c r="AP17" s="190"/>
      <c r="AQ17" s="190"/>
      <c r="AR17" s="190"/>
      <c r="AS17" s="190"/>
      <c r="AT17" s="229"/>
      <c r="AU17" s="59"/>
      <c r="AV17" s="217" t="s">
        <v>231</v>
      </c>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9"/>
      <c r="DR17" s="63">
        <f>BN15</f>
        <v>562.5</v>
      </c>
    </row>
    <row r="18" spans="4:122" ht="13.5" customHeight="1">
      <c r="D18" s="45"/>
      <c r="E18" s="186"/>
      <c r="F18" s="187"/>
      <c r="G18" s="187"/>
      <c r="H18" s="187"/>
      <c r="I18" s="187"/>
      <c r="J18" s="187"/>
      <c r="K18" s="187"/>
      <c r="L18" s="187"/>
      <c r="M18" s="193" t="s">
        <v>221</v>
      </c>
      <c r="N18" s="193"/>
      <c r="O18" s="193"/>
      <c r="P18" s="193"/>
      <c r="Q18" s="193"/>
      <c r="R18" s="155" t="s">
        <v>216</v>
      </c>
      <c r="S18" s="155"/>
      <c r="T18" s="155"/>
      <c r="U18" s="155"/>
      <c r="V18" s="155"/>
      <c r="W18" s="155"/>
      <c r="X18" s="155"/>
      <c r="Y18" s="155"/>
      <c r="Z18" s="155"/>
      <c r="AA18" s="155" t="s">
        <v>222</v>
      </c>
      <c r="AB18" s="155"/>
      <c r="AC18" s="155"/>
      <c r="AD18" s="155"/>
      <c r="AE18" s="155"/>
      <c r="AF18" s="191"/>
      <c r="AG18" s="191"/>
      <c r="AH18" s="191"/>
      <c r="AI18" s="191"/>
      <c r="AJ18" s="191"/>
      <c r="AK18" s="191"/>
      <c r="AL18" s="191"/>
      <c r="AM18" s="191"/>
      <c r="AN18" s="191"/>
      <c r="AO18" s="191"/>
      <c r="AP18" s="191"/>
      <c r="AQ18" s="191"/>
      <c r="AR18" s="191"/>
      <c r="AS18" s="191"/>
      <c r="AT18" s="230"/>
      <c r="AU18" s="59"/>
      <c r="AV18" s="220"/>
      <c r="AW18" s="221"/>
      <c r="AX18" s="221"/>
      <c r="AY18" s="221"/>
      <c r="AZ18" s="221"/>
      <c r="BA18" s="221"/>
      <c r="BB18" s="221"/>
      <c r="BC18" s="221"/>
      <c r="BD18" s="221"/>
      <c r="BE18" s="221"/>
      <c r="BF18" s="221"/>
      <c r="BG18" s="221"/>
      <c r="BH18" s="221"/>
      <c r="BI18" s="221"/>
      <c r="BJ18" s="221"/>
      <c r="BK18" s="221"/>
      <c r="BL18" s="221"/>
      <c r="BM18" s="221"/>
      <c r="BN18" s="221"/>
      <c r="BO18" s="221"/>
      <c r="BP18" s="221"/>
      <c r="BQ18" s="221"/>
      <c r="BR18" s="221"/>
      <c r="BS18" s="222"/>
      <c r="BX18" s="48" t="b">
        <v>0</v>
      </c>
      <c r="BY18" s="48">
        <f>IF(BX18=TRUE,1,0)</f>
        <v>0</v>
      </c>
      <c r="BZ18" s="48" t="b">
        <v>0</v>
      </c>
      <c r="CA18" s="48">
        <f>IF(BZ18=TRUE,1,0)</f>
        <v>0</v>
      </c>
      <c r="CB18" s="48"/>
      <c r="CC18" s="48"/>
      <c r="CD18" s="48"/>
      <c r="CE18" s="48"/>
      <c r="CF18" s="48">
        <f>IF(BY18+CA18=2,1,IF(BY18+CA19=3,2,0))</f>
        <v>0</v>
      </c>
      <c r="DR18" s="63">
        <f>DR17</f>
        <v>562.5</v>
      </c>
    </row>
    <row r="19" spans="5:122" s="48" customFormat="1" ht="13.5" customHeight="1">
      <c r="E19" s="188"/>
      <c r="F19" s="189"/>
      <c r="G19" s="189"/>
      <c r="H19" s="189"/>
      <c r="I19" s="189"/>
      <c r="J19" s="189"/>
      <c r="K19" s="189"/>
      <c r="L19" s="189"/>
      <c r="M19" s="194"/>
      <c r="N19" s="194"/>
      <c r="O19" s="194"/>
      <c r="P19" s="194"/>
      <c r="Q19" s="194"/>
      <c r="R19" s="156" t="s">
        <v>197</v>
      </c>
      <c r="S19" s="156"/>
      <c r="T19" s="156"/>
      <c r="U19" s="156"/>
      <c r="V19" s="154" t="s">
        <v>198</v>
      </c>
      <c r="W19" s="154"/>
      <c r="X19" s="154"/>
      <c r="Y19" s="154"/>
      <c r="Z19" s="154"/>
      <c r="AA19" s="156"/>
      <c r="AB19" s="156"/>
      <c r="AC19" s="156"/>
      <c r="AD19" s="156"/>
      <c r="AE19" s="156"/>
      <c r="AF19" s="192"/>
      <c r="AG19" s="192"/>
      <c r="AH19" s="192"/>
      <c r="AI19" s="192"/>
      <c r="AJ19" s="192"/>
      <c r="AK19" s="154" t="s">
        <v>218</v>
      </c>
      <c r="AL19" s="154"/>
      <c r="AM19" s="154"/>
      <c r="AN19" s="154"/>
      <c r="AO19" s="154"/>
      <c r="AP19" s="154" t="s">
        <v>219</v>
      </c>
      <c r="AQ19" s="154"/>
      <c r="AR19" s="154"/>
      <c r="AS19" s="154"/>
      <c r="AT19" s="228"/>
      <c r="AU19" s="60"/>
      <c r="AV19" s="223"/>
      <c r="AW19" s="224"/>
      <c r="AX19" s="224"/>
      <c r="AY19" s="224"/>
      <c r="AZ19" s="224"/>
      <c r="BA19" s="224"/>
      <c r="BB19" s="224"/>
      <c r="BC19" s="224"/>
      <c r="BD19" s="224"/>
      <c r="BE19" s="224"/>
      <c r="BF19" s="224"/>
      <c r="BG19" s="224"/>
      <c r="BH19" s="224"/>
      <c r="BI19" s="224"/>
      <c r="BJ19" s="224"/>
      <c r="BK19" s="224"/>
      <c r="BL19" s="224"/>
      <c r="BM19" s="221"/>
      <c r="BN19" s="221"/>
      <c r="BO19" s="221"/>
      <c r="BP19" s="221"/>
      <c r="BQ19" s="221"/>
      <c r="BR19" s="221"/>
      <c r="BS19" s="222"/>
      <c r="BX19" s="48" t="b">
        <v>0</v>
      </c>
      <c r="BY19" s="48">
        <f>IF(BX19=TRUE,2,0)</f>
        <v>0</v>
      </c>
      <c r="BZ19" s="48" t="b">
        <v>1</v>
      </c>
      <c r="CA19" s="48">
        <f>IF(BZ19=TRUE,2,0)</f>
        <v>2</v>
      </c>
      <c r="CF19" s="48">
        <f>IF(BY19+CA18=3,3,IF(BY19+CA19=4,4,0))</f>
        <v>0</v>
      </c>
      <c r="DR19" s="63">
        <f aca="true" t="shared" si="0" ref="DR19:DR82">DR18</f>
        <v>562.5</v>
      </c>
    </row>
    <row r="20" spans="5:122" s="48" customFormat="1" ht="16.5" customHeight="1">
      <c r="E20" s="196"/>
      <c r="F20" s="197"/>
      <c r="G20" s="197"/>
      <c r="H20" s="197"/>
      <c r="I20" s="177">
        <f>IF(BO9&gt;0,INDEX(CL22:CV34,CF23,CE20),0)</f>
        <v>427</v>
      </c>
      <c r="J20" s="177"/>
      <c r="K20" s="177"/>
      <c r="L20" s="177"/>
      <c r="M20" s="177">
        <f>IF(BO9&gt;0,I20*BO9," ")</f>
        <v>427</v>
      </c>
      <c r="N20" s="177"/>
      <c r="O20" s="177"/>
      <c r="P20" s="177"/>
      <c r="Q20" s="177"/>
      <c r="R20" s="198">
        <f>IF(I20&gt;0,I20,0)</f>
        <v>427</v>
      </c>
      <c r="S20" s="198"/>
      <c r="T20" s="198"/>
      <c r="U20" s="198"/>
      <c r="V20" s="202">
        <f>IF(CE20&gt;0,M20,0)</f>
        <v>427</v>
      </c>
      <c r="W20" s="202"/>
      <c r="X20" s="202"/>
      <c r="Y20" s="202"/>
      <c r="Z20" s="202"/>
      <c r="AA20" s="177">
        <f>IF(CE20&gt;0,V20,0)</f>
        <v>427</v>
      </c>
      <c r="AB20" s="177"/>
      <c r="AC20" s="177"/>
      <c r="AD20" s="177"/>
      <c r="AE20" s="177"/>
      <c r="AF20" s="177">
        <f>IF(AA20&gt;0,AA20*CB20/100,0)</f>
        <v>28.8225</v>
      </c>
      <c r="AG20" s="177"/>
      <c r="AH20" s="177"/>
      <c r="AI20" s="177"/>
      <c r="AJ20" s="177"/>
      <c r="AK20" s="177">
        <f aca="true" t="shared" si="1" ref="AK20:AK30">IF(AF20&gt;0,AF20*CC20/100,0)</f>
        <v>10.2319875</v>
      </c>
      <c r="AL20" s="177"/>
      <c r="AM20" s="177"/>
      <c r="AN20" s="177"/>
      <c r="AO20" s="177"/>
      <c r="AP20" s="177">
        <f aca="true" t="shared" si="2" ref="AP20:AP30">IF(AF20&gt;0,AF20*CD20/100,0)</f>
        <v>0.864675</v>
      </c>
      <c r="AQ20" s="177"/>
      <c r="AR20" s="177"/>
      <c r="AS20" s="177"/>
      <c r="AT20" s="251"/>
      <c r="AU20" s="61"/>
      <c r="AV20" s="231" t="s">
        <v>226</v>
      </c>
      <c r="AW20" s="232"/>
      <c r="AX20" s="232"/>
      <c r="AY20" s="232"/>
      <c r="AZ20" s="232"/>
      <c r="BA20" s="232"/>
      <c r="BB20" s="232"/>
      <c r="BC20" s="232"/>
      <c r="BD20" s="232"/>
      <c r="BE20" s="232"/>
      <c r="BF20" s="232"/>
      <c r="BG20" s="232"/>
      <c r="BH20" s="232"/>
      <c r="BI20" s="232"/>
      <c r="BJ20" s="232"/>
      <c r="BK20" s="232"/>
      <c r="BL20" s="232"/>
      <c r="BM20" s="212">
        <f>SUM(AF20:AJ30)</f>
        <v>28.8225</v>
      </c>
      <c r="BN20" s="213"/>
      <c r="BO20" s="213"/>
      <c r="BP20" s="213"/>
      <c r="BQ20" s="213"/>
      <c r="BR20" s="213"/>
      <c r="BS20" s="214"/>
      <c r="BX20" s="48" t="b">
        <v>1</v>
      </c>
      <c r="BY20" s="48">
        <f>IF(BX20=TRUE,3,0)</f>
        <v>3</v>
      </c>
      <c r="BZ20" s="48" t="b">
        <v>0</v>
      </c>
      <c r="CA20" s="48">
        <f>IF(BZ20=TRUE,3,0)</f>
        <v>0</v>
      </c>
      <c r="CB20" s="56">
        <f>BP11</f>
        <v>6.75</v>
      </c>
      <c r="CC20" s="56">
        <f>AB15</f>
        <v>35.5</v>
      </c>
      <c r="CD20" s="57">
        <f>AX15</f>
        <v>3</v>
      </c>
      <c r="CE20" s="48">
        <v>8</v>
      </c>
      <c r="CF20" s="48">
        <f>IF(BY20+CA18=4,5,IF(BY20+CA19=5,6,0))</f>
        <v>6</v>
      </c>
      <c r="CK20" s="208" t="s">
        <v>52</v>
      </c>
      <c r="CL20" s="210" t="s">
        <v>48</v>
      </c>
      <c r="CM20" s="210"/>
      <c r="CN20" s="210"/>
      <c r="CO20" s="210"/>
      <c r="CP20" s="210"/>
      <c r="CQ20" s="210"/>
      <c r="CR20" s="210"/>
      <c r="CS20" s="210"/>
      <c r="CT20" s="210"/>
      <c r="CU20" s="210"/>
      <c r="CV20" s="211"/>
      <c r="DR20" s="63">
        <f t="shared" si="0"/>
        <v>562.5</v>
      </c>
    </row>
    <row r="21" spans="5:122" s="48" customFormat="1" ht="16.5" customHeight="1">
      <c r="E21" s="200"/>
      <c r="F21" s="201"/>
      <c r="G21" s="201"/>
      <c r="H21" s="201"/>
      <c r="I21" s="175">
        <f>IF(BO9&gt;0,INDEX(CL22:CV34,CF23,CE21)," ")</f>
        <v>0</v>
      </c>
      <c r="J21" s="175"/>
      <c r="K21" s="175"/>
      <c r="L21" s="175"/>
      <c r="M21" s="175">
        <f aca="true" t="shared" si="3" ref="M21:M30">IF(CE21&lt;CE20,I21*CI22,0)</f>
        <v>0</v>
      </c>
      <c r="N21" s="175"/>
      <c r="O21" s="175"/>
      <c r="P21" s="175"/>
      <c r="Q21" s="175"/>
      <c r="R21" s="199">
        <f>IF(CE21&gt;0,R20,0)</f>
        <v>427</v>
      </c>
      <c r="S21" s="199"/>
      <c r="T21" s="199"/>
      <c r="U21" s="199"/>
      <c r="V21" s="203">
        <f>IF(R21&gt;R20,R21*CI21/100,0)</f>
        <v>0</v>
      </c>
      <c r="W21" s="203"/>
      <c r="X21" s="203"/>
      <c r="Y21" s="203"/>
      <c r="Z21" s="203"/>
      <c r="AA21" s="175">
        <f>IF(R21&gt;R20,M21+V21,0)</f>
        <v>0</v>
      </c>
      <c r="AB21" s="175"/>
      <c r="AC21" s="175"/>
      <c r="AD21" s="175"/>
      <c r="AE21" s="175"/>
      <c r="AF21" s="175">
        <f>IF(V21&gt;V20,V21*CB21/100,0)</f>
        <v>0</v>
      </c>
      <c r="AG21" s="175"/>
      <c r="AH21" s="175"/>
      <c r="AI21" s="175"/>
      <c r="AJ21" s="175"/>
      <c r="AK21" s="175">
        <f t="shared" si="1"/>
        <v>0</v>
      </c>
      <c r="AL21" s="175"/>
      <c r="AM21" s="175"/>
      <c r="AN21" s="175"/>
      <c r="AO21" s="175"/>
      <c r="AP21" s="175">
        <f t="shared" si="2"/>
        <v>0</v>
      </c>
      <c r="AQ21" s="175"/>
      <c r="AR21" s="175"/>
      <c r="AS21" s="175"/>
      <c r="AT21" s="235"/>
      <c r="AU21" s="61"/>
      <c r="AV21" s="249" t="s">
        <v>225</v>
      </c>
      <c r="AW21" s="250"/>
      <c r="AX21" s="250"/>
      <c r="AY21" s="250"/>
      <c r="AZ21" s="250"/>
      <c r="BA21" s="250"/>
      <c r="BB21" s="250"/>
      <c r="BC21" s="250"/>
      <c r="BD21" s="250"/>
      <c r="BE21" s="250"/>
      <c r="BF21" s="250"/>
      <c r="BG21" s="250"/>
      <c r="BH21" s="250"/>
      <c r="BI21" s="250"/>
      <c r="BJ21" s="250"/>
      <c r="BK21" s="250"/>
      <c r="BL21" s="250"/>
      <c r="BM21" s="225">
        <f>BM20/BN15</f>
        <v>0.05124</v>
      </c>
      <c r="BN21" s="226"/>
      <c r="BO21" s="226"/>
      <c r="BP21" s="226"/>
      <c r="BQ21" s="226"/>
      <c r="BR21" s="226"/>
      <c r="BS21" s="227"/>
      <c r="BX21" s="48" t="b">
        <v>0</v>
      </c>
      <c r="BY21" s="48">
        <f>IF(BX21=TRUE,4,0)</f>
        <v>0</v>
      </c>
      <c r="BZ21" s="48" t="b">
        <v>0</v>
      </c>
      <c r="CA21" s="48">
        <f>IF(BZ21=TRUE,4,0)</f>
        <v>0</v>
      </c>
      <c r="CB21" s="56">
        <f>CB20</f>
        <v>6.75</v>
      </c>
      <c r="CC21" s="56">
        <f>CC20</f>
        <v>35.5</v>
      </c>
      <c r="CD21" s="56">
        <f>CD20</f>
        <v>3</v>
      </c>
      <c r="CE21" s="48">
        <v>11</v>
      </c>
      <c r="CF21" s="48">
        <f>IF(BY21+CA18=5,7,IF(BY21+CA19=6,8,IF(BY21+CA20=7,9,0)))</f>
        <v>0</v>
      </c>
      <c r="CH21" s="48">
        <v>2000</v>
      </c>
      <c r="CI21" s="48">
        <f>BO9</f>
        <v>1</v>
      </c>
      <c r="CJ21" s="53"/>
      <c r="CK21" s="209"/>
      <c r="CL21" s="40">
        <v>2000</v>
      </c>
      <c r="CM21" s="40">
        <v>2001</v>
      </c>
      <c r="CN21" s="40">
        <v>2002</v>
      </c>
      <c r="CO21" s="40">
        <v>2003</v>
      </c>
      <c r="CP21" s="40">
        <v>2004</v>
      </c>
      <c r="CQ21" s="40">
        <v>2005</v>
      </c>
      <c r="CR21" s="40">
        <v>2006</v>
      </c>
      <c r="CS21" s="40">
        <v>2007</v>
      </c>
      <c r="CT21" s="40">
        <v>2008</v>
      </c>
      <c r="CU21" s="40">
        <v>2009</v>
      </c>
      <c r="CV21" s="41">
        <v>2010</v>
      </c>
      <c r="DR21" s="63">
        <f t="shared" si="0"/>
        <v>562.5</v>
      </c>
    </row>
    <row r="22" spans="5:122" s="48" customFormat="1" ht="16.5" customHeight="1">
      <c r="E22" s="200"/>
      <c r="F22" s="201"/>
      <c r="G22" s="201"/>
      <c r="H22" s="201"/>
      <c r="I22" s="175">
        <f>IF(BO9&gt;0,INDEX(CL22:CV34,CF23,CE22)," ")</f>
        <v>0</v>
      </c>
      <c r="J22" s="175"/>
      <c r="K22" s="175"/>
      <c r="L22" s="175"/>
      <c r="M22" s="175">
        <f t="shared" si="3"/>
        <v>0</v>
      </c>
      <c r="N22" s="175"/>
      <c r="O22" s="175"/>
      <c r="P22" s="175"/>
      <c r="Q22" s="175"/>
      <c r="R22" s="199">
        <f>IF(I22&gt;1,I21,0)</f>
        <v>0</v>
      </c>
      <c r="S22" s="199"/>
      <c r="T22" s="199"/>
      <c r="U22" s="199"/>
      <c r="V22" s="203">
        <f>IF(R22&gt;0,(R22*CI23)-(AA20-V21),0)</f>
        <v>0</v>
      </c>
      <c r="W22" s="203"/>
      <c r="X22" s="203"/>
      <c r="Y22" s="203"/>
      <c r="Z22" s="203"/>
      <c r="AA22" s="175">
        <f>IF(V22&gt;0,AA20+V21+V22,0)</f>
        <v>0</v>
      </c>
      <c r="AB22" s="175"/>
      <c r="AC22" s="175"/>
      <c r="AD22" s="175"/>
      <c r="AE22" s="175"/>
      <c r="AF22" s="175">
        <f>IF(V22&gt;0,V22*CB22/100,0)</f>
        <v>0</v>
      </c>
      <c r="AG22" s="175"/>
      <c r="AH22" s="175"/>
      <c r="AI22" s="175"/>
      <c r="AJ22" s="175"/>
      <c r="AK22" s="175">
        <f t="shared" si="1"/>
        <v>0</v>
      </c>
      <c r="AL22" s="175"/>
      <c r="AM22" s="175"/>
      <c r="AN22" s="175"/>
      <c r="AO22" s="175"/>
      <c r="AP22" s="175">
        <f t="shared" si="2"/>
        <v>0</v>
      </c>
      <c r="AQ22" s="175"/>
      <c r="AR22" s="175"/>
      <c r="AS22" s="175"/>
      <c r="AT22" s="235"/>
      <c r="AU22" s="61"/>
      <c r="AV22" s="249" t="s">
        <v>227</v>
      </c>
      <c r="AW22" s="250"/>
      <c r="AX22" s="250"/>
      <c r="AY22" s="250"/>
      <c r="AZ22" s="250"/>
      <c r="BA22" s="250"/>
      <c r="BB22" s="250"/>
      <c r="BC22" s="250"/>
      <c r="BD22" s="250"/>
      <c r="BE22" s="250"/>
      <c r="BF22" s="250"/>
      <c r="BG22" s="250"/>
      <c r="BH22" s="250"/>
      <c r="BI22" s="250"/>
      <c r="BJ22" s="250"/>
      <c r="BK22" s="250"/>
      <c r="BL22" s="250"/>
      <c r="BM22" s="225">
        <f>'BEYAN VE ÖDEME'!D40</f>
        <v>0</v>
      </c>
      <c r="BN22" s="226"/>
      <c r="BO22" s="226"/>
      <c r="BP22" s="226"/>
      <c r="BQ22" s="226"/>
      <c r="BR22" s="226"/>
      <c r="BS22" s="227"/>
      <c r="BX22" s="48" t="b">
        <v>0</v>
      </c>
      <c r="BY22" s="48">
        <f>IF(BX22=TRUE,5,0)</f>
        <v>0</v>
      </c>
      <c r="CB22" s="56">
        <f aca="true" t="shared" si="4" ref="CB22:CB30">CB21</f>
        <v>6.75</v>
      </c>
      <c r="CC22" s="56">
        <f aca="true" t="shared" si="5" ref="CC22:CC30">CC21</f>
        <v>35.5</v>
      </c>
      <c r="CD22" s="56">
        <f aca="true" t="shared" si="6" ref="CD22:CD30">CD21</f>
        <v>3</v>
      </c>
      <c r="CE22" s="48">
        <v>11</v>
      </c>
      <c r="CF22" s="48">
        <f>IF(BY22+CA18=6,10,IF(BY22+CA19=7,11,IF(BY22+CA20=8,12,IF(BY22+CA21=9,13,0))))</f>
        <v>0</v>
      </c>
      <c r="CH22" s="48">
        <v>2001</v>
      </c>
      <c r="CI22" s="48">
        <f>CI21</f>
        <v>1</v>
      </c>
      <c r="CJ22" s="53"/>
      <c r="CK22" s="39" t="s">
        <v>36</v>
      </c>
      <c r="CL22" s="38">
        <f>'BİRİM MALİYETLER'!D6</f>
        <v>30.05</v>
      </c>
      <c r="CM22" s="38">
        <f>'BİRİM MALİYETLER'!E6</f>
        <v>20</v>
      </c>
      <c r="CN22" s="38">
        <f>'BİRİM MALİYETLER'!F6</f>
        <v>33</v>
      </c>
      <c r="CO22" s="38">
        <f>'BİRİM MALİYETLER'!G6</f>
        <v>43</v>
      </c>
      <c r="CP22" s="38">
        <f>'BİRİM MALİYETLER'!H6</f>
        <v>46</v>
      </c>
      <c r="CQ22" s="38">
        <f>'BİRİM MALİYETLER'!I6</f>
        <v>51</v>
      </c>
      <c r="CR22" s="38">
        <f>'BİRİM MALİYETLER'!J6</f>
        <v>54</v>
      </c>
      <c r="CS22" s="38">
        <f>'BİRİM MALİYETLER'!K6</f>
        <v>61</v>
      </c>
      <c r="CT22" s="38">
        <f>'BİRİM MALİYETLER'!L6</f>
        <v>0</v>
      </c>
      <c r="CU22" s="38">
        <f>'BİRİM MALİYETLER'!M6</f>
        <v>0</v>
      </c>
      <c r="CV22" s="38">
        <f>'BİRİM MALİYETLER'!N6</f>
        <v>0</v>
      </c>
      <c r="DR22" s="63">
        <f t="shared" si="0"/>
        <v>562.5</v>
      </c>
    </row>
    <row r="23" spans="2:122" s="48" customFormat="1" ht="16.5" customHeight="1">
      <c r="B23" s="168"/>
      <c r="C23" s="168"/>
      <c r="E23" s="200"/>
      <c r="F23" s="201"/>
      <c r="G23" s="201"/>
      <c r="H23" s="201"/>
      <c r="I23" s="175">
        <f>IF(BO9&gt;0,INDEX(CL22:CV34,CF23,CE23)," ")</f>
        <v>0</v>
      </c>
      <c r="J23" s="175"/>
      <c r="K23" s="175"/>
      <c r="L23" s="175"/>
      <c r="M23" s="175">
        <f t="shared" si="3"/>
        <v>0</v>
      </c>
      <c r="N23" s="175"/>
      <c r="O23" s="175"/>
      <c r="P23" s="175"/>
      <c r="Q23" s="175"/>
      <c r="R23" s="199">
        <f aca="true" t="shared" si="7" ref="R23:R30">IF(I23&gt;1,I22,0)</f>
        <v>0</v>
      </c>
      <c r="S23" s="199"/>
      <c r="T23" s="199"/>
      <c r="U23" s="199"/>
      <c r="V23" s="203">
        <f aca="true" t="shared" si="8" ref="V23:V30">IF(R23&gt;0,(R23*CI24)-AA22,0)</f>
        <v>0</v>
      </c>
      <c r="W23" s="203"/>
      <c r="X23" s="203"/>
      <c r="Y23" s="203"/>
      <c r="Z23" s="203"/>
      <c r="AA23" s="175">
        <f>IF(V23&gt;0,AA22+V23,0)</f>
        <v>0</v>
      </c>
      <c r="AB23" s="175"/>
      <c r="AC23" s="175"/>
      <c r="AD23" s="175"/>
      <c r="AE23" s="175"/>
      <c r="AF23" s="175">
        <f aca="true" t="shared" si="9" ref="AF23:AF30">IF(R23&gt;0,V23*CB23/100,0)</f>
        <v>0</v>
      </c>
      <c r="AG23" s="175"/>
      <c r="AH23" s="175"/>
      <c r="AI23" s="175"/>
      <c r="AJ23" s="175"/>
      <c r="AK23" s="175">
        <f t="shared" si="1"/>
        <v>0</v>
      </c>
      <c r="AL23" s="175"/>
      <c r="AM23" s="175"/>
      <c r="AN23" s="175"/>
      <c r="AO23" s="175"/>
      <c r="AP23" s="175">
        <f t="shared" si="2"/>
        <v>0</v>
      </c>
      <c r="AQ23" s="175"/>
      <c r="AR23" s="175"/>
      <c r="AS23" s="175"/>
      <c r="AT23" s="235"/>
      <c r="AU23" s="61"/>
      <c r="AV23" s="249" t="s">
        <v>228</v>
      </c>
      <c r="AW23" s="250"/>
      <c r="AX23" s="250"/>
      <c r="AY23" s="250"/>
      <c r="AZ23" s="250"/>
      <c r="BA23" s="250"/>
      <c r="BB23" s="250"/>
      <c r="BC23" s="250"/>
      <c r="BD23" s="250"/>
      <c r="BE23" s="250"/>
      <c r="BF23" s="250"/>
      <c r="BG23" s="250"/>
      <c r="BH23" s="250"/>
      <c r="BI23" s="250"/>
      <c r="BJ23" s="250"/>
      <c r="BK23" s="250"/>
      <c r="BL23" s="250"/>
      <c r="BM23" s="225">
        <f>'BEYAN VE ÖDEME'!C40</f>
        <v>0</v>
      </c>
      <c r="BN23" s="226"/>
      <c r="BO23" s="226"/>
      <c r="BP23" s="226"/>
      <c r="BQ23" s="226"/>
      <c r="BR23" s="226"/>
      <c r="BS23" s="227"/>
      <c r="BY23" s="48">
        <f>SUM(BY18:BY22)</f>
        <v>3</v>
      </c>
      <c r="CA23" s="48">
        <f>SUM(CA18:CA22)</f>
        <v>2</v>
      </c>
      <c r="CB23" s="56">
        <f t="shared" si="4"/>
        <v>6.75</v>
      </c>
      <c r="CC23" s="56">
        <f t="shared" si="5"/>
        <v>35.5</v>
      </c>
      <c r="CD23" s="56">
        <f t="shared" si="6"/>
        <v>3</v>
      </c>
      <c r="CE23" s="48">
        <v>11</v>
      </c>
      <c r="CF23" s="48">
        <f>SUM(CF18:CF22)</f>
        <v>6</v>
      </c>
      <c r="CH23" s="48">
        <v>2002</v>
      </c>
      <c r="CI23" s="48">
        <f aca="true" t="shared" si="10" ref="CI23:CI32">CI22</f>
        <v>1</v>
      </c>
      <c r="CJ23" s="53"/>
      <c r="CK23" s="39" t="s">
        <v>47</v>
      </c>
      <c r="CL23" s="38">
        <f>'BİRİM MALİYETLER'!D7</f>
        <v>0</v>
      </c>
      <c r="CM23" s="38">
        <f>'BİRİM MALİYETLER'!E7</f>
        <v>35</v>
      </c>
      <c r="CN23" s="38">
        <f>'BİRİM MALİYETLER'!F7</f>
        <v>57.75</v>
      </c>
      <c r="CO23" s="38">
        <f>'BİRİM MALİYETLER'!G7</f>
        <v>75</v>
      </c>
      <c r="CP23" s="38">
        <f>'BİRİM MALİYETLER'!H7</f>
        <v>80</v>
      </c>
      <c r="CQ23" s="38">
        <f>'BİRİM MALİYETLER'!I7</f>
        <v>89</v>
      </c>
      <c r="CR23" s="38">
        <f>'BİRİM MALİYETLER'!J7</f>
        <v>94</v>
      </c>
      <c r="CS23" s="38">
        <f>'BİRİM MALİYETLER'!K7</f>
        <v>105</v>
      </c>
      <c r="CT23" s="38">
        <f>'BİRİM MALİYETLER'!L7</f>
        <v>0</v>
      </c>
      <c r="CU23" s="38">
        <f>'BİRİM MALİYETLER'!M7</f>
        <v>0</v>
      </c>
      <c r="CV23" s="38">
        <f>'BİRİM MALİYETLER'!N7</f>
        <v>0</v>
      </c>
      <c r="DR23" s="63">
        <f t="shared" si="0"/>
        <v>562.5</v>
      </c>
    </row>
    <row r="24" spans="5:122" s="48" customFormat="1" ht="16.5" customHeight="1">
      <c r="E24" s="200"/>
      <c r="F24" s="201"/>
      <c r="G24" s="201"/>
      <c r="H24" s="201"/>
      <c r="I24" s="175">
        <f>IF(BO9&gt;0,INDEX(CL22:CV34,CF23,CE24)," ")</f>
        <v>0</v>
      </c>
      <c r="J24" s="175"/>
      <c r="K24" s="175"/>
      <c r="L24" s="175"/>
      <c r="M24" s="175">
        <f t="shared" si="3"/>
        <v>0</v>
      </c>
      <c r="N24" s="175"/>
      <c r="O24" s="175"/>
      <c r="P24" s="175"/>
      <c r="Q24" s="175"/>
      <c r="R24" s="199">
        <f t="shared" si="7"/>
        <v>0</v>
      </c>
      <c r="S24" s="199"/>
      <c r="T24" s="199"/>
      <c r="U24" s="199"/>
      <c r="V24" s="203">
        <f t="shared" si="8"/>
        <v>0</v>
      </c>
      <c r="W24" s="203"/>
      <c r="X24" s="203"/>
      <c r="Y24" s="203"/>
      <c r="Z24" s="203"/>
      <c r="AA24" s="175">
        <f>IF(V24&gt;0,AA23+V24,0)</f>
        <v>0</v>
      </c>
      <c r="AB24" s="175"/>
      <c r="AC24" s="175"/>
      <c r="AD24" s="175"/>
      <c r="AE24" s="175"/>
      <c r="AF24" s="175">
        <f t="shared" si="9"/>
        <v>0</v>
      </c>
      <c r="AG24" s="175"/>
      <c r="AH24" s="175"/>
      <c r="AI24" s="175"/>
      <c r="AJ24" s="175"/>
      <c r="AK24" s="175">
        <f t="shared" si="1"/>
        <v>0</v>
      </c>
      <c r="AL24" s="175"/>
      <c r="AM24" s="175"/>
      <c r="AN24" s="175"/>
      <c r="AO24" s="175"/>
      <c r="AP24" s="175">
        <f t="shared" si="2"/>
        <v>0</v>
      </c>
      <c r="AQ24" s="175"/>
      <c r="AR24" s="175"/>
      <c r="AS24" s="175"/>
      <c r="AT24" s="235"/>
      <c r="AU24" s="61"/>
      <c r="AV24" s="249" t="s">
        <v>229</v>
      </c>
      <c r="AW24" s="250"/>
      <c r="AX24" s="250"/>
      <c r="AY24" s="250"/>
      <c r="AZ24" s="250"/>
      <c r="BA24" s="250"/>
      <c r="BB24" s="250"/>
      <c r="BC24" s="250"/>
      <c r="BD24" s="250"/>
      <c r="BE24" s="250"/>
      <c r="BF24" s="250"/>
      <c r="BG24" s="250"/>
      <c r="BH24" s="250"/>
      <c r="BI24" s="250"/>
      <c r="BJ24" s="250"/>
      <c r="BK24" s="250"/>
      <c r="BL24" s="250"/>
      <c r="BM24" s="243">
        <f>BM20-BM22</f>
        <v>28.8225</v>
      </c>
      <c r="BN24" s="244"/>
      <c r="BO24" s="244"/>
      <c r="BP24" s="244"/>
      <c r="BQ24" s="244"/>
      <c r="BR24" s="244"/>
      <c r="BS24" s="245"/>
      <c r="CB24" s="56">
        <f t="shared" si="4"/>
        <v>6.75</v>
      </c>
      <c r="CC24" s="56">
        <f t="shared" si="5"/>
        <v>35.5</v>
      </c>
      <c r="CD24" s="56">
        <f t="shared" si="6"/>
        <v>3</v>
      </c>
      <c r="CE24" s="48">
        <v>11</v>
      </c>
      <c r="CH24" s="48">
        <v>2003</v>
      </c>
      <c r="CI24" s="48">
        <f t="shared" si="10"/>
        <v>1</v>
      </c>
      <c r="CJ24" s="53"/>
      <c r="CK24" s="39" t="s">
        <v>37</v>
      </c>
      <c r="CL24" s="38">
        <f>'BİRİM MALİYETLER'!D8</f>
        <v>59.28</v>
      </c>
      <c r="CM24" s="38">
        <f>'BİRİM MALİYETLER'!E8</f>
        <v>55</v>
      </c>
      <c r="CN24" s="38">
        <f>'BİRİM MALİYETLER'!F8</f>
        <v>90.75</v>
      </c>
      <c r="CO24" s="38">
        <f>'BİRİM MALİYETLER'!G8</f>
        <v>118</v>
      </c>
      <c r="CP24" s="38">
        <f>'BİRİM MALİYETLER'!H8</f>
        <v>127</v>
      </c>
      <c r="CQ24" s="38">
        <f>'BİRİM MALİYETLER'!I8</f>
        <v>141</v>
      </c>
      <c r="CR24" s="38">
        <f>'BİRİM MALİYETLER'!J8</f>
        <v>149</v>
      </c>
      <c r="CS24" s="38">
        <f>'BİRİM MALİYETLER'!K8</f>
        <v>167</v>
      </c>
      <c r="CT24" s="38">
        <f>'BİRİM MALİYETLER'!L8</f>
        <v>0</v>
      </c>
      <c r="CU24" s="38">
        <f>'BİRİM MALİYETLER'!M8</f>
        <v>0</v>
      </c>
      <c r="CV24" s="38">
        <f>'BİRİM MALİYETLER'!N8</f>
        <v>0</v>
      </c>
      <c r="DR24" s="63">
        <f t="shared" si="0"/>
        <v>562.5</v>
      </c>
    </row>
    <row r="25" spans="5:122" s="48" customFormat="1" ht="16.5" customHeight="1">
      <c r="E25" s="200"/>
      <c r="F25" s="201"/>
      <c r="G25" s="201"/>
      <c r="H25" s="201"/>
      <c r="I25" s="175">
        <f>IF(BO9&gt;0,INDEX(CL22:CV34,CF23,CE25)," ")</f>
        <v>0</v>
      </c>
      <c r="J25" s="175"/>
      <c r="K25" s="175"/>
      <c r="L25" s="175"/>
      <c r="M25" s="175">
        <f t="shared" si="3"/>
        <v>0</v>
      </c>
      <c r="N25" s="175"/>
      <c r="O25" s="175"/>
      <c r="P25" s="175"/>
      <c r="Q25" s="175"/>
      <c r="R25" s="199">
        <f t="shared" si="7"/>
        <v>0</v>
      </c>
      <c r="S25" s="199"/>
      <c r="T25" s="199"/>
      <c r="U25" s="199"/>
      <c r="V25" s="203">
        <f t="shared" si="8"/>
        <v>0</v>
      </c>
      <c r="W25" s="203"/>
      <c r="X25" s="203"/>
      <c r="Y25" s="203"/>
      <c r="Z25" s="203"/>
      <c r="AA25" s="175">
        <f aca="true" t="shared" si="11" ref="AA25:AA30">IF(V25&gt;0,AA22+V23+V24+V25,0)</f>
        <v>0</v>
      </c>
      <c r="AB25" s="175"/>
      <c r="AC25" s="175"/>
      <c r="AD25" s="175"/>
      <c r="AE25" s="175"/>
      <c r="AF25" s="175">
        <f t="shared" si="9"/>
        <v>0</v>
      </c>
      <c r="AG25" s="175"/>
      <c r="AH25" s="175"/>
      <c r="AI25" s="175"/>
      <c r="AJ25" s="175"/>
      <c r="AK25" s="175">
        <f t="shared" si="1"/>
        <v>0</v>
      </c>
      <c r="AL25" s="175"/>
      <c r="AM25" s="175"/>
      <c r="AN25" s="175"/>
      <c r="AO25" s="175"/>
      <c r="AP25" s="175">
        <f t="shared" si="2"/>
        <v>0</v>
      </c>
      <c r="AQ25" s="175"/>
      <c r="AR25" s="175"/>
      <c r="AS25" s="175"/>
      <c r="AT25" s="235"/>
      <c r="AU25" s="61"/>
      <c r="AV25" s="249" t="s">
        <v>230</v>
      </c>
      <c r="AW25" s="250"/>
      <c r="AX25" s="250"/>
      <c r="AY25" s="250"/>
      <c r="AZ25" s="250"/>
      <c r="BA25" s="250"/>
      <c r="BB25" s="250"/>
      <c r="BC25" s="250"/>
      <c r="BD25" s="250"/>
      <c r="BE25" s="250"/>
      <c r="BF25" s="250"/>
      <c r="BG25" s="250"/>
      <c r="BH25" s="250"/>
      <c r="BI25" s="250"/>
      <c r="BJ25" s="250"/>
      <c r="BK25" s="250"/>
      <c r="BL25" s="250"/>
      <c r="BM25" s="243">
        <f>BM21-BM23</f>
        <v>0.05124</v>
      </c>
      <c r="BN25" s="244"/>
      <c r="BO25" s="244"/>
      <c r="BP25" s="244"/>
      <c r="BQ25" s="244"/>
      <c r="BR25" s="244"/>
      <c r="BS25" s="245"/>
      <c r="CB25" s="56">
        <f t="shared" si="4"/>
        <v>6.75</v>
      </c>
      <c r="CC25" s="56">
        <f t="shared" si="5"/>
        <v>35.5</v>
      </c>
      <c r="CD25" s="56">
        <f t="shared" si="6"/>
        <v>3</v>
      </c>
      <c r="CE25" s="48">
        <v>11</v>
      </c>
      <c r="CH25" s="48">
        <v>2004</v>
      </c>
      <c r="CI25" s="48">
        <f t="shared" si="10"/>
        <v>1</v>
      </c>
      <c r="CJ25" s="53"/>
      <c r="CK25" s="39" t="s">
        <v>51</v>
      </c>
      <c r="CL25" s="38">
        <f>'BİRİM MALİYETLER'!D9</f>
        <v>0</v>
      </c>
      <c r="CM25" s="38">
        <f>'BİRİM MALİYETLER'!E9</f>
        <v>75</v>
      </c>
      <c r="CN25" s="38">
        <f>'BİRİM MALİYETLER'!F9</f>
        <v>123.75</v>
      </c>
      <c r="CO25" s="38">
        <f>'BİRİM MALİYETLER'!G9</f>
        <v>161</v>
      </c>
      <c r="CP25" s="38">
        <f>'BİRİM MALİYETLER'!H9</f>
        <v>173</v>
      </c>
      <c r="CQ25" s="38">
        <f>'BİRİM MALİYETLER'!I9</f>
        <v>193</v>
      </c>
      <c r="CR25" s="38">
        <f>'BİRİM MALİYETLER'!J9</f>
        <v>205</v>
      </c>
      <c r="CS25" s="38">
        <f>'BİRİM MALİYETLER'!K9</f>
        <v>230</v>
      </c>
      <c r="CT25" s="38">
        <f>'BİRİM MALİYETLER'!L9</f>
        <v>0</v>
      </c>
      <c r="CU25" s="38">
        <f>'BİRİM MALİYETLER'!M9</f>
        <v>0</v>
      </c>
      <c r="CV25" s="38">
        <f>'BİRİM MALİYETLER'!N9</f>
        <v>0</v>
      </c>
      <c r="DR25" s="63">
        <f t="shared" si="0"/>
        <v>562.5</v>
      </c>
    </row>
    <row r="26" spans="5:122" s="48" customFormat="1" ht="16.5" customHeight="1">
      <c r="E26" s="200"/>
      <c r="F26" s="201"/>
      <c r="G26" s="201"/>
      <c r="H26" s="201"/>
      <c r="I26" s="175">
        <f>IF(BO9&gt;0,INDEX(CL22:CV34,CF23,CE26)," ")</f>
        <v>0</v>
      </c>
      <c r="J26" s="175"/>
      <c r="K26" s="175"/>
      <c r="L26" s="175"/>
      <c r="M26" s="175">
        <f t="shared" si="3"/>
        <v>0</v>
      </c>
      <c r="N26" s="175"/>
      <c r="O26" s="175"/>
      <c r="P26" s="175"/>
      <c r="Q26" s="175"/>
      <c r="R26" s="199">
        <f t="shared" si="7"/>
        <v>0</v>
      </c>
      <c r="S26" s="199"/>
      <c r="T26" s="199"/>
      <c r="U26" s="199"/>
      <c r="V26" s="203">
        <f t="shared" si="8"/>
        <v>0</v>
      </c>
      <c r="W26" s="203"/>
      <c r="X26" s="203"/>
      <c r="Y26" s="203"/>
      <c r="Z26" s="203"/>
      <c r="AA26" s="175">
        <f t="shared" si="11"/>
        <v>0</v>
      </c>
      <c r="AB26" s="175"/>
      <c r="AC26" s="175"/>
      <c r="AD26" s="175"/>
      <c r="AE26" s="175"/>
      <c r="AF26" s="175">
        <f t="shared" si="9"/>
        <v>0</v>
      </c>
      <c r="AG26" s="175"/>
      <c r="AH26" s="175"/>
      <c r="AI26" s="175"/>
      <c r="AJ26" s="175"/>
      <c r="AK26" s="175">
        <f t="shared" si="1"/>
        <v>0</v>
      </c>
      <c r="AL26" s="175"/>
      <c r="AM26" s="175"/>
      <c r="AN26" s="175"/>
      <c r="AO26" s="175"/>
      <c r="AP26" s="175">
        <f t="shared" si="2"/>
        <v>0</v>
      </c>
      <c r="AQ26" s="175"/>
      <c r="AR26" s="175"/>
      <c r="AS26" s="175"/>
      <c r="AT26" s="235"/>
      <c r="AU26" s="61"/>
      <c r="AV26" s="253" t="s">
        <v>232</v>
      </c>
      <c r="AW26" s="254"/>
      <c r="AX26" s="254"/>
      <c r="AY26" s="254"/>
      <c r="AZ26" s="254"/>
      <c r="BA26" s="254"/>
      <c r="BB26" s="254"/>
      <c r="BC26" s="254"/>
      <c r="BD26" s="254"/>
      <c r="BE26" s="254"/>
      <c r="BF26" s="254"/>
      <c r="BG26" s="254"/>
      <c r="BH26" s="254"/>
      <c r="BI26" s="254"/>
      <c r="BJ26" s="254"/>
      <c r="BK26" s="254"/>
      <c r="BL26" s="254"/>
      <c r="BM26" s="240">
        <f>SUM(AK20:AP30)</f>
        <v>11.0966625</v>
      </c>
      <c r="BN26" s="241"/>
      <c r="BO26" s="241"/>
      <c r="BP26" s="241"/>
      <c r="BQ26" s="241"/>
      <c r="BR26" s="241"/>
      <c r="BS26" s="242"/>
      <c r="CB26" s="56">
        <f t="shared" si="4"/>
        <v>6.75</v>
      </c>
      <c r="CC26" s="56">
        <f t="shared" si="5"/>
        <v>35.5</v>
      </c>
      <c r="CD26" s="56">
        <f t="shared" si="6"/>
        <v>3</v>
      </c>
      <c r="CE26" s="48">
        <v>11</v>
      </c>
      <c r="CH26" s="48">
        <v>2005</v>
      </c>
      <c r="CI26" s="48">
        <f t="shared" si="10"/>
        <v>1</v>
      </c>
      <c r="CJ26" s="53"/>
      <c r="CK26" s="39" t="s">
        <v>38</v>
      </c>
      <c r="CL26" s="38">
        <f>'BİRİM MALİYETLER'!D10</f>
        <v>99.9</v>
      </c>
      <c r="CM26" s="38">
        <f>'BİRİM MALİYETLER'!E10</f>
        <v>123</v>
      </c>
      <c r="CN26" s="38">
        <f>'BİRİM MALİYETLER'!F10</f>
        <v>202.95</v>
      </c>
      <c r="CO26" s="38">
        <f>'BİRİM MALİYETLER'!G10</f>
        <v>264</v>
      </c>
      <c r="CP26" s="38">
        <f>'BİRİM MALİYETLER'!H10</f>
        <v>283</v>
      </c>
      <c r="CQ26" s="38">
        <f>'BİRİM MALİYETLER'!I10</f>
        <v>315</v>
      </c>
      <c r="CR26" s="38">
        <f>'BİRİM MALİYETLER'!J10</f>
        <v>334</v>
      </c>
      <c r="CS26" s="38">
        <f>'BİRİM MALİYETLER'!K10</f>
        <v>375</v>
      </c>
      <c r="CT26" s="38">
        <f>'BİRİM MALİYETLER'!L10</f>
        <v>0</v>
      </c>
      <c r="CU26" s="38">
        <f>'BİRİM MALİYETLER'!M10</f>
        <v>0</v>
      </c>
      <c r="CV26" s="38">
        <f>'BİRİM MALİYETLER'!N10</f>
        <v>0</v>
      </c>
      <c r="DR26" s="63">
        <f t="shared" si="0"/>
        <v>562.5</v>
      </c>
    </row>
    <row r="27" spans="5:122" s="48" customFormat="1" ht="16.5" customHeight="1">
      <c r="E27" s="200"/>
      <c r="F27" s="201"/>
      <c r="G27" s="201"/>
      <c r="H27" s="201"/>
      <c r="I27" s="175">
        <f>IF(BO9&gt;0,INDEX(CL22:CV34,CF23,CE27)," ")</f>
        <v>0</v>
      </c>
      <c r="J27" s="175"/>
      <c r="K27" s="175"/>
      <c r="L27" s="175"/>
      <c r="M27" s="175">
        <f t="shared" si="3"/>
        <v>0</v>
      </c>
      <c r="N27" s="175"/>
      <c r="O27" s="175"/>
      <c r="P27" s="175"/>
      <c r="Q27" s="175"/>
      <c r="R27" s="199">
        <f t="shared" si="7"/>
        <v>0</v>
      </c>
      <c r="S27" s="199"/>
      <c r="T27" s="199"/>
      <c r="U27" s="199"/>
      <c r="V27" s="203">
        <f t="shared" si="8"/>
        <v>0</v>
      </c>
      <c r="W27" s="203"/>
      <c r="X27" s="203"/>
      <c r="Y27" s="203"/>
      <c r="Z27" s="203"/>
      <c r="AA27" s="175">
        <f t="shared" si="11"/>
        <v>0</v>
      </c>
      <c r="AB27" s="175"/>
      <c r="AC27" s="175"/>
      <c r="AD27" s="175"/>
      <c r="AE27" s="175"/>
      <c r="AF27" s="175">
        <f t="shared" si="9"/>
        <v>0</v>
      </c>
      <c r="AG27" s="175"/>
      <c r="AH27" s="175"/>
      <c r="AI27" s="175"/>
      <c r="AJ27" s="175"/>
      <c r="AK27" s="175">
        <f t="shared" si="1"/>
        <v>0</v>
      </c>
      <c r="AL27" s="175"/>
      <c r="AM27" s="175"/>
      <c r="AN27" s="175"/>
      <c r="AO27" s="175"/>
      <c r="AP27" s="175">
        <f t="shared" si="2"/>
        <v>0</v>
      </c>
      <c r="AQ27" s="175"/>
      <c r="AR27" s="175"/>
      <c r="AS27" s="175"/>
      <c r="AT27" s="235"/>
      <c r="AU27" s="61"/>
      <c r="AV27" s="255" t="s">
        <v>199</v>
      </c>
      <c r="AW27" s="256"/>
      <c r="AX27" s="256"/>
      <c r="AY27" s="256"/>
      <c r="AZ27" s="256"/>
      <c r="BA27" s="256"/>
      <c r="BB27" s="256"/>
      <c r="BC27" s="256"/>
      <c r="BD27" s="256"/>
      <c r="BE27" s="256"/>
      <c r="BF27" s="256"/>
      <c r="BG27" s="256"/>
      <c r="BH27" s="256"/>
      <c r="BI27" s="256"/>
      <c r="BJ27" s="256"/>
      <c r="BK27" s="256"/>
      <c r="BL27" s="256"/>
      <c r="BM27" s="240">
        <f>'BEYAN VE ÖDEME'!H40+'BEYAN VE ÖDEME'!I40</f>
        <v>0</v>
      </c>
      <c r="BN27" s="241"/>
      <c r="BO27" s="241"/>
      <c r="BP27" s="241"/>
      <c r="BQ27" s="241"/>
      <c r="BR27" s="241"/>
      <c r="BS27" s="242"/>
      <c r="CB27" s="56">
        <f t="shared" si="4"/>
        <v>6.75</v>
      </c>
      <c r="CC27" s="56">
        <f t="shared" si="5"/>
        <v>35.5</v>
      </c>
      <c r="CD27" s="56">
        <f t="shared" si="6"/>
        <v>3</v>
      </c>
      <c r="CE27" s="48">
        <v>11</v>
      </c>
      <c r="CH27" s="48">
        <v>2006</v>
      </c>
      <c r="CI27" s="48">
        <f t="shared" si="10"/>
        <v>1</v>
      </c>
      <c r="CJ27" s="53"/>
      <c r="CK27" s="39" t="s">
        <v>39</v>
      </c>
      <c r="CL27" s="38">
        <f>'BİRİM MALİYETLER'!D11</f>
        <v>114.23</v>
      </c>
      <c r="CM27" s="38">
        <f>'BİRİM MALİYETLER'!E11</f>
        <v>140</v>
      </c>
      <c r="CN27" s="38">
        <f>'BİRİM MALİYETLER'!F11</f>
        <v>231</v>
      </c>
      <c r="CO27" s="38">
        <f>'BİRİM MALİYETLER'!G11</f>
        <v>300</v>
      </c>
      <c r="CP27" s="38">
        <f>'BİRİM MALİYETLER'!H11</f>
        <v>322</v>
      </c>
      <c r="CQ27" s="38">
        <f>'BİRİM MALİYETLER'!I11</f>
        <v>359</v>
      </c>
      <c r="CR27" s="38">
        <f>'BİRİM MALİYETLER'!J11</f>
        <v>381</v>
      </c>
      <c r="CS27" s="38">
        <f>'BİRİM MALİYETLER'!K11</f>
        <v>427</v>
      </c>
      <c r="CT27" s="38">
        <f>'BİRİM MALİYETLER'!L11</f>
        <v>0</v>
      </c>
      <c r="CU27" s="38">
        <f>'BİRİM MALİYETLER'!M11</f>
        <v>0</v>
      </c>
      <c r="CV27" s="38">
        <f>'BİRİM MALİYETLER'!N11</f>
        <v>0</v>
      </c>
      <c r="DR27" s="63">
        <f t="shared" si="0"/>
        <v>562.5</v>
      </c>
    </row>
    <row r="28" spans="5:122" s="48" customFormat="1" ht="16.5" customHeight="1">
      <c r="E28" s="200"/>
      <c r="F28" s="201"/>
      <c r="G28" s="201"/>
      <c r="H28" s="201"/>
      <c r="I28" s="175">
        <f>IF(BO9&gt;0,INDEX(CL22:CV34,CF23,CE28)," ")</f>
        <v>0</v>
      </c>
      <c r="J28" s="175"/>
      <c r="K28" s="175"/>
      <c r="L28" s="175"/>
      <c r="M28" s="175">
        <f t="shared" si="3"/>
        <v>0</v>
      </c>
      <c r="N28" s="175"/>
      <c r="O28" s="175"/>
      <c r="P28" s="175"/>
      <c r="Q28" s="175"/>
      <c r="R28" s="199">
        <f t="shared" si="7"/>
        <v>0</v>
      </c>
      <c r="S28" s="199"/>
      <c r="T28" s="199"/>
      <c r="U28" s="199"/>
      <c r="V28" s="203">
        <f t="shared" si="8"/>
        <v>0</v>
      </c>
      <c r="W28" s="203"/>
      <c r="X28" s="203"/>
      <c r="Y28" s="203"/>
      <c r="Z28" s="203"/>
      <c r="AA28" s="175">
        <f t="shared" si="11"/>
        <v>0</v>
      </c>
      <c r="AB28" s="175"/>
      <c r="AC28" s="175"/>
      <c r="AD28" s="175"/>
      <c r="AE28" s="175"/>
      <c r="AF28" s="175">
        <f t="shared" si="9"/>
        <v>0</v>
      </c>
      <c r="AG28" s="175"/>
      <c r="AH28" s="175"/>
      <c r="AI28" s="175"/>
      <c r="AJ28" s="175"/>
      <c r="AK28" s="175">
        <f t="shared" si="1"/>
        <v>0</v>
      </c>
      <c r="AL28" s="175"/>
      <c r="AM28" s="175"/>
      <c r="AN28" s="175"/>
      <c r="AO28" s="175"/>
      <c r="AP28" s="175">
        <f t="shared" si="2"/>
        <v>0</v>
      </c>
      <c r="AQ28" s="175"/>
      <c r="AR28" s="175"/>
      <c r="AS28" s="175"/>
      <c r="AT28" s="235"/>
      <c r="AU28" s="61"/>
      <c r="AV28" s="255" t="s">
        <v>233</v>
      </c>
      <c r="AW28" s="256"/>
      <c r="AX28" s="256"/>
      <c r="AY28" s="256"/>
      <c r="AZ28" s="256"/>
      <c r="BA28" s="256"/>
      <c r="BB28" s="256"/>
      <c r="BC28" s="256"/>
      <c r="BD28" s="256"/>
      <c r="BE28" s="256"/>
      <c r="BF28" s="256"/>
      <c r="BG28" s="256"/>
      <c r="BH28" s="256"/>
      <c r="BI28" s="256"/>
      <c r="BJ28" s="256"/>
      <c r="BK28" s="256"/>
      <c r="BL28" s="256"/>
      <c r="BM28" s="243">
        <f>BM26-BM27</f>
        <v>11.0966625</v>
      </c>
      <c r="BN28" s="244"/>
      <c r="BO28" s="244"/>
      <c r="BP28" s="244"/>
      <c r="BQ28" s="244"/>
      <c r="BR28" s="244"/>
      <c r="BS28" s="245"/>
      <c r="CB28" s="56">
        <f t="shared" si="4"/>
        <v>6.75</v>
      </c>
      <c r="CC28" s="56">
        <f t="shared" si="5"/>
        <v>35.5</v>
      </c>
      <c r="CD28" s="56">
        <f t="shared" si="6"/>
        <v>3</v>
      </c>
      <c r="CE28" s="48">
        <v>11</v>
      </c>
      <c r="CH28" s="48">
        <v>2007</v>
      </c>
      <c r="CI28" s="48">
        <f t="shared" si="10"/>
        <v>1</v>
      </c>
      <c r="CJ28" s="53"/>
      <c r="CK28" s="39" t="s">
        <v>40</v>
      </c>
      <c r="CL28" s="38">
        <f>'BİRİM MALİYETLER'!D12</f>
        <v>128.5</v>
      </c>
      <c r="CM28" s="38">
        <f>'BİRİM MALİYETLER'!E12</f>
        <v>158</v>
      </c>
      <c r="CN28" s="38">
        <f>'BİRİM MALİYETLER'!F12</f>
        <v>260.7</v>
      </c>
      <c r="CO28" s="38">
        <f>'BİRİM MALİYETLER'!G12</f>
        <v>339</v>
      </c>
      <c r="CP28" s="38">
        <f>'BİRİM MALİYETLER'!H12</f>
        <v>364</v>
      </c>
      <c r="CQ28" s="38">
        <f>'BİRİM MALİYETLER'!I12</f>
        <v>406</v>
      </c>
      <c r="CR28" s="38">
        <f>'BİRİM MALİYETLER'!J12</f>
        <v>430</v>
      </c>
      <c r="CS28" s="38">
        <f>'BİRİM MALİYETLER'!K12</f>
        <v>482</v>
      </c>
      <c r="CT28" s="38">
        <f>'BİRİM MALİYETLER'!L12</f>
        <v>0</v>
      </c>
      <c r="CU28" s="38">
        <f>'BİRİM MALİYETLER'!M12</f>
        <v>0</v>
      </c>
      <c r="CV28" s="38">
        <f>'BİRİM MALİYETLER'!N12</f>
        <v>0</v>
      </c>
      <c r="DR28" s="63">
        <f t="shared" si="0"/>
        <v>562.5</v>
      </c>
    </row>
    <row r="29" spans="5:122" s="48" customFormat="1" ht="16.5" customHeight="1">
      <c r="E29" s="200"/>
      <c r="F29" s="201"/>
      <c r="G29" s="201"/>
      <c r="H29" s="201"/>
      <c r="I29" s="175">
        <f>IF(BO9&gt;0,INDEX(CL22:CV34,CF23,CE29)," ")</f>
        <v>0</v>
      </c>
      <c r="J29" s="175"/>
      <c r="K29" s="175"/>
      <c r="L29" s="175"/>
      <c r="M29" s="175">
        <f t="shared" si="3"/>
        <v>0</v>
      </c>
      <c r="N29" s="175"/>
      <c r="O29" s="175"/>
      <c r="P29" s="175"/>
      <c r="Q29" s="175"/>
      <c r="R29" s="199">
        <f t="shared" si="7"/>
        <v>0</v>
      </c>
      <c r="S29" s="199"/>
      <c r="T29" s="199"/>
      <c r="U29" s="199"/>
      <c r="V29" s="203">
        <f t="shared" si="8"/>
        <v>0</v>
      </c>
      <c r="W29" s="203"/>
      <c r="X29" s="203"/>
      <c r="Y29" s="203"/>
      <c r="Z29" s="203"/>
      <c r="AA29" s="175">
        <f t="shared" si="11"/>
        <v>0</v>
      </c>
      <c r="AB29" s="175"/>
      <c r="AC29" s="175"/>
      <c r="AD29" s="175"/>
      <c r="AE29" s="175"/>
      <c r="AF29" s="175">
        <f t="shared" si="9"/>
        <v>0</v>
      </c>
      <c r="AG29" s="175"/>
      <c r="AH29" s="175"/>
      <c r="AI29" s="175"/>
      <c r="AJ29" s="175"/>
      <c r="AK29" s="175">
        <f t="shared" si="1"/>
        <v>0</v>
      </c>
      <c r="AL29" s="175"/>
      <c r="AM29" s="175"/>
      <c r="AN29" s="175"/>
      <c r="AO29" s="175"/>
      <c r="AP29" s="175">
        <f t="shared" si="2"/>
        <v>0</v>
      </c>
      <c r="AQ29" s="175"/>
      <c r="AR29" s="175"/>
      <c r="AS29" s="175"/>
      <c r="AT29" s="235"/>
      <c r="AU29" s="61"/>
      <c r="AV29" s="255" t="s">
        <v>245</v>
      </c>
      <c r="AW29" s="256"/>
      <c r="AX29" s="256"/>
      <c r="AY29" s="256"/>
      <c r="AZ29" s="256"/>
      <c r="BA29" s="256"/>
      <c r="BB29" s="256"/>
      <c r="BC29" s="256"/>
      <c r="BD29" s="256"/>
      <c r="BE29" s="256"/>
      <c r="BF29" s="256"/>
      <c r="BG29" s="256"/>
      <c r="BH29" s="256"/>
      <c r="BI29" s="256"/>
      <c r="BJ29" s="256"/>
      <c r="BK29" s="256"/>
      <c r="BL29" s="256"/>
      <c r="BM29" s="240">
        <f>BM22/BM20*100</f>
        <v>0</v>
      </c>
      <c r="BN29" s="241"/>
      <c r="BO29" s="241"/>
      <c r="BP29" s="241"/>
      <c r="BQ29" s="241"/>
      <c r="BR29" s="241"/>
      <c r="BS29" s="242"/>
      <c r="CB29" s="56">
        <f t="shared" si="4"/>
        <v>6.75</v>
      </c>
      <c r="CC29" s="56">
        <f t="shared" si="5"/>
        <v>35.5</v>
      </c>
      <c r="CD29" s="56">
        <f t="shared" si="6"/>
        <v>3</v>
      </c>
      <c r="CE29" s="48">
        <v>11</v>
      </c>
      <c r="CH29" s="48">
        <v>2008</v>
      </c>
      <c r="CI29" s="48">
        <f t="shared" si="10"/>
        <v>1</v>
      </c>
      <c r="CJ29" s="53"/>
      <c r="CK29" s="39" t="s">
        <v>41</v>
      </c>
      <c r="CL29" s="38">
        <f>'BİRİM MALİYETLER'!D13</f>
        <v>142.76</v>
      </c>
      <c r="CM29" s="38">
        <f>'BİRİM MALİYETLER'!E13</f>
        <v>175</v>
      </c>
      <c r="CN29" s="38">
        <f>'BİRİM MALİYETLER'!F13</f>
        <v>288.75</v>
      </c>
      <c r="CO29" s="38">
        <f>'BİRİM MALİYETLER'!G13</f>
        <v>375</v>
      </c>
      <c r="CP29" s="38">
        <f>'BİRİM MALİYETLER'!H13</f>
        <v>402</v>
      </c>
      <c r="CQ29" s="38">
        <f>'BİRİM MALİYETLER'!I13</f>
        <v>448</v>
      </c>
      <c r="CR29" s="38">
        <f>'BİRİM MALİYETLER'!J13</f>
        <v>475</v>
      </c>
      <c r="CS29" s="38">
        <f>'BİRİM MALİYETLER'!K13</f>
        <v>533</v>
      </c>
      <c r="CT29" s="38">
        <f>'BİRİM MALİYETLER'!L13</f>
        <v>0</v>
      </c>
      <c r="CU29" s="38">
        <f>'BİRİM MALİYETLER'!M13</f>
        <v>0</v>
      </c>
      <c r="CV29" s="38">
        <f>'BİRİM MALİYETLER'!N13</f>
        <v>0</v>
      </c>
      <c r="DR29" s="63">
        <f t="shared" si="0"/>
        <v>562.5</v>
      </c>
    </row>
    <row r="30" spans="5:152" ht="16.5" customHeight="1" thickBot="1">
      <c r="E30" s="206"/>
      <c r="F30" s="207"/>
      <c r="G30" s="207"/>
      <c r="H30" s="207"/>
      <c r="I30" s="195">
        <f>IF(BO9&gt;0,INDEX(CL22:CV34,CF23,CE30)," ")</f>
        <v>0</v>
      </c>
      <c r="J30" s="195"/>
      <c r="K30" s="195"/>
      <c r="L30" s="195"/>
      <c r="M30" s="195">
        <f t="shared" si="3"/>
        <v>0</v>
      </c>
      <c r="N30" s="195"/>
      <c r="O30" s="195"/>
      <c r="P30" s="195"/>
      <c r="Q30" s="195"/>
      <c r="R30" s="204">
        <f t="shared" si="7"/>
        <v>0</v>
      </c>
      <c r="S30" s="204"/>
      <c r="T30" s="204"/>
      <c r="U30" s="204"/>
      <c r="V30" s="205">
        <f t="shared" si="8"/>
        <v>0</v>
      </c>
      <c r="W30" s="205"/>
      <c r="X30" s="205"/>
      <c r="Y30" s="205"/>
      <c r="Z30" s="205"/>
      <c r="AA30" s="195">
        <f t="shared" si="11"/>
        <v>0</v>
      </c>
      <c r="AB30" s="195"/>
      <c r="AC30" s="195"/>
      <c r="AD30" s="195"/>
      <c r="AE30" s="195"/>
      <c r="AF30" s="195">
        <f t="shared" si="9"/>
        <v>0</v>
      </c>
      <c r="AG30" s="195"/>
      <c r="AH30" s="195"/>
      <c r="AI30" s="195"/>
      <c r="AJ30" s="195"/>
      <c r="AK30" s="195">
        <f t="shared" si="1"/>
        <v>0</v>
      </c>
      <c r="AL30" s="195"/>
      <c r="AM30" s="195"/>
      <c r="AN30" s="195"/>
      <c r="AO30" s="195"/>
      <c r="AP30" s="195">
        <f t="shared" si="2"/>
        <v>0</v>
      </c>
      <c r="AQ30" s="195"/>
      <c r="AR30" s="195"/>
      <c r="AS30" s="195"/>
      <c r="AT30" s="252"/>
      <c r="AU30" s="61"/>
      <c r="AV30" s="260" t="s">
        <v>246</v>
      </c>
      <c r="AW30" s="261"/>
      <c r="AX30" s="261"/>
      <c r="AY30" s="261"/>
      <c r="AZ30" s="261"/>
      <c r="BA30" s="261"/>
      <c r="BB30" s="261"/>
      <c r="BC30" s="261"/>
      <c r="BD30" s="261"/>
      <c r="BE30" s="261"/>
      <c r="BF30" s="261"/>
      <c r="BG30" s="261"/>
      <c r="BH30" s="261"/>
      <c r="BI30" s="261"/>
      <c r="BJ30" s="261"/>
      <c r="BK30" s="261"/>
      <c r="BL30" s="261"/>
      <c r="BM30" s="257">
        <f>100-BM29</f>
        <v>100</v>
      </c>
      <c r="BN30" s="258"/>
      <c r="BO30" s="258"/>
      <c r="BP30" s="258"/>
      <c r="BQ30" s="258"/>
      <c r="BR30" s="258"/>
      <c r="BS30" s="259"/>
      <c r="BT30" s="48"/>
      <c r="BU30" s="48"/>
      <c r="BV30" s="48"/>
      <c r="BX30" s="48"/>
      <c r="BZ30" s="48"/>
      <c r="CA30" s="48"/>
      <c r="CB30" s="56">
        <f t="shared" si="4"/>
        <v>6.75</v>
      </c>
      <c r="CC30" s="56">
        <f t="shared" si="5"/>
        <v>35.5</v>
      </c>
      <c r="CD30" s="56">
        <f t="shared" si="6"/>
        <v>3</v>
      </c>
      <c r="CE30" s="48">
        <v>11</v>
      </c>
      <c r="CF30" s="48"/>
      <c r="CG30" s="48"/>
      <c r="CH30" s="48">
        <v>2009</v>
      </c>
      <c r="CI30" s="48">
        <f t="shared" si="10"/>
        <v>1</v>
      </c>
      <c r="CJ30" s="53"/>
      <c r="CK30" s="39" t="s">
        <v>42</v>
      </c>
      <c r="CL30" s="38">
        <f>'BİRİM MALİYETLER'!D14</f>
        <v>171.34</v>
      </c>
      <c r="CM30" s="38">
        <f>'BİRİM MALİYETLER'!E14</f>
        <v>210</v>
      </c>
      <c r="CN30" s="38">
        <f>'BİRİM MALİYETLER'!F14</f>
        <v>346.5</v>
      </c>
      <c r="CO30" s="38">
        <f>'BİRİM MALİYETLER'!G14</f>
        <v>450</v>
      </c>
      <c r="CP30" s="38">
        <f>'BİRİM MALİYETLER'!H14</f>
        <v>483</v>
      </c>
      <c r="CQ30" s="38">
        <f>'BİRİM MALİYETLER'!I14</f>
        <v>539</v>
      </c>
      <c r="CR30" s="38">
        <f>'BİRİM MALİYETLER'!J14</f>
        <v>571</v>
      </c>
      <c r="CS30" s="38">
        <f>'BİRİM MALİYETLER'!K14</f>
        <v>640</v>
      </c>
      <c r="CT30" s="38">
        <f>'BİRİM MALİYETLER'!L14</f>
        <v>0</v>
      </c>
      <c r="CU30" s="38">
        <f>'BİRİM MALİYETLER'!M14</f>
        <v>0</v>
      </c>
      <c r="CV30" s="38">
        <f>'BİRİM MALİYETLER'!N14</f>
        <v>0</v>
      </c>
      <c r="CW30" s="48"/>
      <c r="CX30" s="48"/>
      <c r="CY30" s="48"/>
      <c r="CZ30" s="48"/>
      <c r="DA30" s="48"/>
      <c r="DB30" s="48"/>
      <c r="DC30" s="48"/>
      <c r="DD30" s="48"/>
      <c r="DE30" s="48"/>
      <c r="DF30" s="48"/>
      <c r="DG30" s="48"/>
      <c r="DH30" s="48"/>
      <c r="DI30" s="48"/>
      <c r="DJ30" s="48"/>
      <c r="DK30" s="48"/>
      <c r="DL30" s="48"/>
      <c r="DM30" s="48"/>
      <c r="DN30" s="48"/>
      <c r="DO30" s="48"/>
      <c r="DP30" s="48"/>
      <c r="DQ30" s="48"/>
      <c r="DR30" s="63">
        <f t="shared" si="0"/>
        <v>562.5</v>
      </c>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row>
    <row r="31" spans="72:152" ht="18.75" customHeight="1" thickTop="1">
      <c r="BT31" s="48"/>
      <c r="BU31" s="48"/>
      <c r="BV31" s="48"/>
      <c r="BX31" s="48"/>
      <c r="BZ31" s="48"/>
      <c r="CA31" s="48"/>
      <c r="CB31" s="48"/>
      <c r="CC31" s="48"/>
      <c r="CD31" s="48"/>
      <c r="CE31" s="48"/>
      <c r="CF31" s="48"/>
      <c r="CG31" s="48"/>
      <c r="CH31" s="48">
        <v>2010</v>
      </c>
      <c r="CI31" s="48">
        <f t="shared" si="10"/>
        <v>1</v>
      </c>
      <c r="CJ31" s="53"/>
      <c r="CK31" s="39" t="s">
        <v>43</v>
      </c>
      <c r="CL31" s="38">
        <f>'BİRİM MALİYETLER'!D15</f>
        <v>214.13</v>
      </c>
      <c r="CM31" s="38">
        <f>'BİRİM MALİYETLER'!E15</f>
        <v>260</v>
      </c>
      <c r="CN31" s="38">
        <f>'BİRİM MALİYETLER'!F15</f>
        <v>429</v>
      </c>
      <c r="CO31" s="38">
        <f>'BİRİM MALİYETLER'!G15</f>
        <v>558</v>
      </c>
      <c r="CP31" s="38">
        <f>'BİRİM MALİYETLER'!H15</f>
        <v>599</v>
      </c>
      <c r="CQ31" s="38">
        <f>'BİRİM MALİYETLER'!I15</f>
        <v>668</v>
      </c>
      <c r="CR31" s="38">
        <f>'BİRİM MALİYETLER'!J15</f>
        <v>708</v>
      </c>
      <c r="CS31" s="38">
        <f>'BİRİM MALİYETLER'!K15</f>
        <v>794</v>
      </c>
      <c r="CT31" s="38">
        <f>'BİRİM MALİYETLER'!L15</f>
        <v>0</v>
      </c>
      <c r="CU31" s="38">
        <f>'BİRİM MALİYETLER'!M15</f>
        <v>0</v>
      </c>
      <c r="CV31" s="38">
        <f>'BİRİM MALİYETLER'!N15</f>
        <v>0</v>
      </c>
      <c r="CW31" s="48"/>
      <c r="CX31" s="48"/>
      <c r="CY31" s="48"/>
      <c r="CZ31" s="48"/>
      <c r="DA31" s="48"/>
      <c r="DB31" s="48"/>
      <c r="DC31" s="48"/>
      <c r="DD31" s="48"/>
      <c r="DE31" s="48"/>
      <c r="DF31" s="48"/>
      <c r="DG31" s="48"/>
      <c r="DH31" s="48"/>
      <c r="DI31" s="48"/>
      <c r="DJ31" s="48"/>
      <c r="DK31" s="48"/>
      <c r="DL31" s="48"/>
      <c r="DM31" s="48"/>
      <c r="DN31" s="48"/>
      <c r="DO31" s="48"/>
      <c r="DP31" s="48"/>
      <c r="DQ31" s="48"/>
      <c r="DR31" s="63">
        <f t="shared" si="0"/>
        <v>562.5</v>
      </c>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row>
    <row r="32" spans="72:152" ht="18.75" customHeight="1">
      <c r="BT32" s="48"/>
      <c r="BU32" s="48"/>
      <c r="BV32" s="48"/>
      <c r="BX32" s="48"/>
      <c r="BZ32" s="48"/>
      <c r="CA32" s="48"/>
      <c r="CB32" s="48"/>
      <c r="CC32" s="48"/>
      <c r="CD32" s="48"/>
      <c r="CE32" s="48"/>
      <c r="CF32" s="48"/>
      <c r="CG32" s="48"/>
      <c r="CH32" s="58"/>
      <c r="CI32" s="48">
        <f t="shared" si="10"/>
        <v>1</v>
      </c>
      <c r="CJ32" s="53"/>
      <c r="CK32" s="39" t="s">
        <v>44</v>
      </c>
      <c r="CL32" s="38">
        <f>'BİRİM MALİYETLER'!D16</f>
        <v>256.98</v>
      </c>
      <c r="CM32" s="38">
        <f>'BİRİM MALİYETLER'!E16</f>
        <v>315</v>
      </c>
      <c r="CN32" s="38">
        <f>'BİRİM MALİYETLER'!F16</f>
        <v>519.75</v>
      </c>
      <c r="CO32" s="38">
        <f>'BİRİM MALİYETLER'!G16</f>
        <v>676</v>
      </c>
      <c r="CP32" s="38">
        <f>'BİRİM MALİYETLER'!H16</f>
        <v>725</v>
      </c>
      <c r="CQ32" s="38">
        <f>'BİRİM MALİYETLER'!I16</f>
        <v>809</v>
      </c>
      <c r="CR32" s="38">
        <f>'BİRİM MALİYETLER'!J16</f>
        <v>858</v>
      </c>
      <c r="CS32" s="38">
        <f>'BİRİM MALİYETLER'!K16</f>
        <v>962</v>
      </c>
      <c r="CT32" s="38">
        <f>'BİRİM MALİYETLER'!L16</f>
        <v>0</v>
      </c>
      <c r="CU32" s="38">
        <f>'BİRİM MALİYETLER'!M16</f>
        <v>0</v>
      </c>
      <c r="CV32" s="38">
        <f>'BİRİM MALİYETLER'!N16</f>
        <v>0</v>
      </c>
      <c r="CW32" s="48"/>
      <c r="CX32" s="48"/>
      <c r="CY32" s="48"/>
      <c r="CZ32" s="48"/>
      <c r="DA32" s="48"/>
      <c r="DB32" s="48"/>
      <c r="DC32" s="48"/>
      <c r="DD32" s="48"/>
      <c r="DE32" s="48"/>
      <c r="DF32" s="48"/>
      <c r="DG32" s="48"/>
      <c r="DH32" s="48"/>
      <c r="DI32" s="48"/>
      <c r="DJ32" s="48"/>
      <c r="DK32" s="48"/>
      <c r="DL32" s="48"/>
      <c r="DM32" s="48"/>
      <c r="DN32" s="48"/>
      <c r="DO32" s="48"/>
      <c r="DP32" s="48"/>
      <c r="DQ32" s="48"/>
      <c r="DR32" s="63">
        <f t="shared" si="0"/>
        <v>562.5</v>
      </c>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row>
    <row r="33" spans="76:122" ht="15" customHeight="1">
      <c r="BX33" s="48"/>
      <c r="BZ33" s="48"/>
      <c r="CA33" s="48"/>
      <c r="CB33" s="48"/>
      <c r="CC33" s="48"/>
      <c r="CD33" s="48"/>
      <c r="CE33" s="48"/>
      <c r="CF33" s="48"/>
      <c r="CG33" s="48"/>
      <c r="CH33" s="48"/>
      <c r="CI33" s="48"/>
      <c r="CJ33" s="53"/>
      <c r="CK33" s="39" t="s">
        <v>45</v>
      </c>
      <c r="CL33" s="38">
        <f>'BİRİM MALİYETLER'!D17</f>
        <v>299.84</v>
      </c>
      <c r="CM33" s="38">
        <f>'BİRİM MALİYETLER'!E17</f>
        <v>360</v>
      </c>
      <c r="CN33" s="38">
        <f>'BİRİM MALİYETLER'!F17</f>
        <v>594</v>
      </c>
      <c r="CO33" s="38">
        <f>'BİRİM MALİYETLER'!G17</f>
        <v>772</v>
      </c>
      <c r="CP33" s="38">
        <f>'BİRİM MALİYETLER'!H17</f>
        <v>828</v>
      </c>
      <c r="CQ33" s="38">
        <f>'BİRİM MALİYETLER'!I17</f>
        <v>924</v>
      </c>
      <c r="CR33" s="38">
        <f>'BİRİM MALİYETLER'!J17</f>
        <v>979</v>
      </c>
      <c r="CS33" s="38">
        <f>'BİRİM MALİYETLER'!K17</f>
        <v>1098</v>
      </c>
      <c r="CT33" s="38">
        <f>'BİRİM MALİYETLER'!L17</f>
        <v>0</v>
      </c>
      <c r="CU33" s="38">
        <f>'BİRİM MALİYETLER'!M17</f>
        <v>0</v>
      </c>
      <c r="CV33" s="38">
        <f>'BİRİM MALİYETLER'!N17</f>
        <v>0</v>
      </c>
      <c r="DR33" s="63">
        <f t="shared" si="0"/>
        <v>562.5</v>
      </c>
    </row>
    <row r="34" spans="76:122" ht="15" customHeight="1" thickBot="1">
      <c r="BX34" s="48"/>
      <c r="BZ34" s="48"/>
      <c r="CA34" s="48"/>
      <c r="CB34" s="48"/>
      <c r="CC34" s="48"/>
      <c r="CD34" s="48"/>
      <c r="CE34" s="48"/>
      <c r="CF34" s="48"/>
      <c r="CG34" s="48"/>
      <c r="CH34" s="48"/>
      <c r="CI34" s="48"/>
      <c r="CJ34" s="53"/>
      <c r="CK34" s="42" t="s">
        <v>46</v>
      </c>
      <c r="CL34" s="38">
        <f>'BİRİM MALİYETLER'!D18</f>
        <v>351.41</v>
      </c>
      <c r="CM34" s="38">
        <f>'BİRİM MALİYETLER'!E18</f>
        <v>430</v>
      </c>
      <c r="CN34" s="38">
        <f>'BİRİM MALİYETLER'!F18</f>
        <v>709.5</v>
      </c>
      <c r="CO34" s="38">
        <f>'BİRİM MALİYETLER'!G18</f>
        <v>922</v>
      </c>
      <c r="CP34" s="38">
        <f>'BİRİM MALİYETLER'!H18</f>
        <v>989</v>
      </c>
      <c r="CQ34" s="38">
        <f>'BİRİM MALİYETLER'!I18</f>
        <v>1103</v>
      </c>
      <c r="CR34" s="38">
        <f>'BİRİM MALİYETLER'!J18</f>
        <v>1169</v>
      </c>
      <c r="CS34" s="38">
        <f>'BİRİM MALİYETLER'!K18</f>
        <v>1311</v>
      </c>
      <c r="CT34" s="38">
        <f>'BİRİM MALİYETLER'!L18</f>
        <v>0</v>
      </c>
      <c r="CU34" s="38">
        <f>'BİRİM MALİYETLER'!M18</f>
        <v>0</v>
      </c>
      <c r="CV34" s="38">
        <f>'BİRİM MALİYETLER'!N18</f>
        <v>0</v>
      </c>
      <c r="DR34" s="63">
        <f t="shared" si="0"/>
        <v>562.5</v>
      </c>
    </row>
    <row r="35" spans="76:122" ht="15" customHeight="1">
      <c r="BX35" s="48"/>
      <c r="BZ35" s="48"/>
      <c r="CA35" s="48"/>
      <c r="CB35" s="48"/>
      <c r="CC35" s="48"/>
      <c r="CD35" s="48"/>
      <c r="CE35" s="48"/>
      <c r="CF35" s="48"/>
      <c r="CG35" s="48"/>
      <c r="CH35" s="48"/>
      <c r="CI35" s="48"/>
      <c r="CJ35" s="53"/>
      <c r="DR35" s="63">
        <f t="shared" si="0"/>
        <v>562.5</v>
      </c>
    </row>
    <row r="36" spans="76:122" ht="15" customHeight="1">
      <c r="BX36" s="48"/>
      <c r="BZ36" s="48"/>
      <c r="CA36" s="48"/>
      <c r="CB36" s="48"/>
      <c r="CC36" s="48"/>
      <c r="CD36" s="48"/>
      <c r="CE36" s="48"/>
      <c r="CF36" s="48"/>
      <c r="CG36" s="48"/>
      <c r="CH36" s="48"/>
      <c r="CI36" s="48"/>
      <c r="CJ36" s="53"/>
      <c r="DR36" s="63">
        <f t="shared" si="0"/>
        <v>562.5</v>
      </c>
    </row>
    <row r="37" spans="76:122" ht="15" customHeight="1">
      <c r="BX37" s="48"/>
      <c r="BZ37" s="48"/>
      <c r="CA37" s="48"/>
      <c r="CB37" s="48"/>
      <c r="CC37" s="48"/>
      <c r="CD37" s="48"/>
      <c r="CE37" s="48"/>
      <c r="CF37" s="48"/>
      <c r="CG37" s="48"/>
      <c r="CH37" s="48"/>
      <c r="CI37" s="48"/>
      <c r="CJ37" s="53"/>
      <c r="DR37" s="63">
        <f t="shared" si="0"/>
        <v>562.5</v>
      </c>
    </row>
    <row r="38" spans="76:122" ht="15" customHeight="1">
      <c r="BX38" s="48"/>
      <c r="BZ38" s="48"/>
      <c r="CA38" s="48"/>
      <c r="CB38" s="48"/>
      <c r="CC38" s="48"/>
      <c r="CD38" s="48"/>
      <c r="CE38" s="48"/>
      <c r="CF38" s="48"/>
      <c r="CG38" s="48"/>
      <c r="CH38" s="48"/>
      <c r="CI38" s="48"/>
      <c r="CJ38" s="53"/>
      <c r="DR38" s="63">
        <f t="shared" si="0"/>
        <v>562.5</v>
      </c>
    </row>
    <row r="39" spans="76:122" ht="15" customHeight="1">
      <c r="BX39" s="48"/>
      <c r="BZ39" s="48"/>
      <c r="CA39" s="48"/>
      <c r="CB39" s="48"/>
      <c r="CC39" s="48"/>
      <c r="CD39" s="48"/>
      <c r="CE39" s="48"/>
      <c r="CF39" s="48"/>
      <c r="CG39" s="48"/>
      <c r="CJ39" s="53"/>
      <c r="DR39" s="63">
        <f t="shared" si="0"/>
        <v>562.5</v>
      </c>
    </row>
    <row r="40" spans="76:122" ht="15" customHeight="1">
      <c r="BX40" s="48"/>
      <c r="BZ40" s="48"/>
      <c r="CA40" s="48"/>
      <c r="CB40" s="48"/>
      <c r="CC40" s="48"/>
      <c r="CD40" s="48"/>
      <c r="CE40" s="48"/>
      <c r="CF40" s="48"/>
      <c r="CG40" s="48"/>
      <c r="CJ40" s="53"/>
      <c r="DR40" s="63">
        <f t="shared" si="0"/>
        <v>562.5</v>
      </c>
    </row>
    <row r="41" spans="76:122" ht="15" customHeight="1">
      <c r="BX41" s="48"/>
      <c r="BZ41" s="48"/>
      <c r="CA41" s="48"/>
      <c r="CB41" s="48"/>
      <c r="CC41" s="48"/>
      <c r="CD41" s="48"/>
      <c r="CE41" s="48"/>
      <c r="CF41" s="48"/>
      <c r="CG41" s="48"/>
      <c r="CJ41" s="53"/>
      <c r="DR41" s="63">
        <f t="shared" si="0"/>
        <v>562.5</v>
      </c>
    </row>
    <row r="42" spans="76:122" ht="15" customHeight="1">
      <c r="BX42" s="48"/>
      <c r="BZ42" s="48"/>
      <c r="CA42" s="48"/>
      <c r="CB42" s="48"/>
      <c r="CC42" s="48"/>
      <c r="CD42" s="48"/>
      <c r="CE42" s="48"/>
      <c r="CF42" s="48"/>
      <c r="CG42" s="48"/>
      <c r="CJ42" s="53"/>
      <c r="DR42" s="63">
        <f t="shared" si="0"/>
        <v>562.5</v>
      </c>
    </row>
    <row r="43" spans="76:122" ht="15" customHeight="1">
      <c r="BX43" s="48"/>
      <c r="BZ43" s="48"/>
      <c r="CA43" s="48"/>
      <c r="CB43" s="48"/>
      <c r="CC43" s="48"/>
      <c r="CD43" s="48"/>
      <c r="CE43" s="48"/>
      <c r="CF43" s="48"/>
      <c r="CG43" s="48"/>
      <c r="CJ43" s="53"/>
      <c r="DR43" s="63">
        <f t="shared" si="0"/>
        <v>562.5</v>
      </c>
    </row>
    <row r="44" spans="76:122" ht="15" customHeight="1">
      <c r="BX44" s="48"/>
      <c r="BZ44" s="48"/>
      <c r="CA44" s="48"/>
      <c r="CB44" s="48"/>
      <c r="CC44" s="48"/>
      <c r="CD44" s="48"/>
      <c r="CE44" s="48"/>
      <c r="CF44" s="48"/>
      <c r="CG44" s="48"/>
      <c r="CJ44" s="53"/>
      <c r="DR44" s="63">
        <f t="shared" si="0"/>
        <v>562.5</v>
      </c>
    </row>
    <row r="45" spans="76:122" ht="15" customHeight="1">
      <c r="BX45" s="48"/>
      <c r="BZ45" s="48"/>
      <c r="CA45" s="48"/>
      <c r="CB45" s="48"/>
      <c r="CC45" s="48"/>
      <c r="CD45" s="48"/>
      <c r="CE45" s="48"/>
      <c r="CF45" s="48"/>
      <c r="CG45" s="48"/>
      <c r="CJ45" s="53"/>
      <c r="DR45" s="63">
        <f t="shared" si="0"/>
        <v>562.5</v>
      </c>
    </row>
    <row r="46" spans="76:122" ht="15" customHeight="1">
      <c r="BX46" s="48"/>
      <c r="BZ46" s="48"/>
      <c r="CA46" s="48"/>
      <c r="CB46" s="48"/>
      <c r="CC46" s="48"/>
      <c r="CD46" s="48"/>
      <c r="CE46" s="48"/>
      <c r="CF46" s="48"/>
      <c r="CG46" s="48"/>
      <c r="CJ46" s="53"/>
      <c r="DR46" s="63">
        <f t="shared" si="0"/>
        <v>562.5</v>
      </c>
    </row>
    <row r="47" spans="76:122" ht="15" customHeight="1">
      <c r="BX47" s="48"/>
      <c r="BZ47" s="48"/>
      <c r="CA47" s="48"/>
      <c r="CB47" s="48"/>
      <c r="CC47" s="48"/>
      <c r="CD47" s="48"/>
      <c r="CE47" s="48"/>
      <c r="CF47" s="48"/>
      <c r="CG47" s="48"/>
      <c r="CJ47" s="53"/>
      <c r="DR47" s="63">
        <f t="shared" si="0"/>
        <v>562.5</v>
      </c>
    </row>
    <row r="48" spans="76:122" ht="15" customHeight="1">
      <c r="BX48" s="48"/>
      <c r="BZ48" s="48"/>
      <c r="CA48" s="48"/>
      <c r="CB48" s="48"/>
      <c r="CC48" s="48"/>
      <c r="CD48" s="48"/>
      <c r="CE48" s="48"/>
      <c r="CF48" s="48"/>
      <c r="CG48" s="48"/>
      <c r="CJ48" s="53"/>
      <c r="DR48" s="63">
        <f t="shared" si="0"/>
        <v>562.5</v>
      </c>
    </row>
    <row r="49" spans="76:122" ht="15" customHeight="1">
      <c r="BX49" s="48"/>
      <c r="BZ49" s="48"/>
      <c r="CA49" s="48"/>
      <c r="CB49" s="48"/>
      <c r="CC49" s="48"/>
      <c r="CD49" s="48"/>
      <c r="CE49" s="48"/>
      <c r="CF49" s="48"/>
      <c r="CG49" s="48"/>
      <c r="CJ49" s="53"/>
      <c r="DR49" s="63">
        <f t="shared" si="0"/>
        <v>562.5</v>
      </c>
    </row>
    <row r="50" spans="76:122" ht="15" customHeight="1">
      <c r="BX50" s="48"/>
      <c r="BZ50" s="48"/>
      <c r="CA50" s="48"/>
      <c r="CB50" s="48"/>
      <c r="CC50" s="48"/>
      <c r="CD50" s="48"/>
      <c r="CE50" s="48"/>
      <c r="CF50" s="48"/>
      <c r="CG50" s="48"/>
      <c r="CJ50" s="53"/>
      <c r="DR50" s="63">
        <f t="shared" si="0"/>
        <v>562.5</v>
      </c>
    </row>
    <row r="51" spans="76:122" ht="15" customHeight="1">
      <c r="BX51" s="48"/>
      <c r="BZ51" s="48"/>
      <c r="CA51" s="48"/>
      <c r="CB51" s="48"/>
      <c r="CC51" s="48"/>
      <c r="CD51" s="48"/>
      <c r="CE51" s="48"/>
      <c r="CF51" s="48"/>
      <c r="CG51" s="48"/>
      <c r="CJ51" s="53"/>
      <c r="DR51" s="63">
        <f t="shared" si="0"/>
        <v>562.5</v>
      </c>
    </row>
    <row r="52" spans="76:122" ht="15" customHeight="1">
      <c r="BX52" s="48"/>
      <c r="BZ52" s="48"/>
      <c r="CA52" s="48"/>
      <c r="CB52" s="48"/>
      <c r="CC52" s="48"/>
      <c r="CD52" s="48"/>
      <c r="CE52" s="48"/>
      <c r="CF52" s="48"/>
      <c r="CG52" s="48"/>
      <c r="CJ52" s="53"/>
      <c r="DR52" s="63">
        <f t="shared" si="0"/>
        <v>562.5</v>
      </c>
    </row>
    <row r="53" spans="76:122" ht="15" customHeight="1">
      <c r="BX53" s="48"/>
      <c r="BZ53" s="48"/>
      <c r="CA53" s="48"/>
      <c r="CB53" s="48"/>
      <c r="CC53" s="48"/>
      <c r="CD53" s="48"/>
      <c r="CE53" s="48"/>
      <c r="CF53" s="48"/>
      <c r="CG53" s="48"/>
      <c r="DR53" s="63">
        <f t="shared" si="0"/>
        <v>562.5</v>
      </c>
    </row>
    <row r="54" spans="76:122" ht="15" customHeight="1">
      <c r="BX54" s="48"/>
      <c r="BZ54" s="48"/>
      <c r="CA54" s="48"/>
      <c r="CB54" s="48"/>
      <c r="CC54" s="48"/>
      <c r="CD54" s="48"/>
      <c r="CE54" s="48"/>
      <c r="CF54" s="48"/>
      <c r="CG54" s="48"/>
      <c r="DR54" s="63">
        <f t="shared" si="0"/>
        <v>562.5</v>
      </c>
    </row>
    <row r="55" spans="76:122" ht="15" customHeight="1">
      <c r="BX55" s="48"/>
      <c r="BZ55" s="48"/>
      <c r="CA55" s="48"/>
      <c r="CB55" s="48"/>
      <c r="CC55" s="48"/>
      <c r="CD55" s="48"/>
      <c r="CE55" s="48"/>
      <c r="CF55" s="48"/>
      <c r="CG55" s="48"/>
      <c r="DR55" s="63">
        <f t="shared" si="0"/>
        <v>562.5</v>
      </c>
    </row>
    <row r="56" spans="76:122" ht="15" customHeight="1">
      <c r="BX56" s="48"/>
      <c r="BZ56" s="48"/>
      <c r="CA56" s="48"/>
      <c r="CB56" s="48"/>
      <c r="CC56" s="48"/>
      <c r="CD56" s="48"/>
      <c r="CE56" s="48"/>
      <c r="CF56" s="48"/>
      <c r="CG56" s="48"/>
      <c r="DR56" s="63">
        <f t="shared" si="0"/>
        <v>562.5</v>
      </c>
    </row>
    <row r="57" spans="76:122" ht="15" customHeight="1">
      <c r="BX57" s="48"/>
      <c r="BZ57" s="48"/>
      <c r="CA57" s="48"/>
      <c r="CB57" s="48"/>
      <c r="CC57" s="48"/>
      <c r="CD57" s="48"/>
      <c r="CE57" s="48"/>
      <c r="CF57" s="48"/>
      <c r="CG57" s="48"/>
      <c r="DR57" s="63">
        <f t="shared" si="0"/>
        <v>562.5</v>
      </c>
    </row>
    <row r="58" spans="76:122" ht="15" customHeight="1">
      <c r="BX58" s="48"/>
      <c r="BZ58" s="48"/>
      <c r="CA58" s="48"/>
      <c r="CB58" s="48"/>
      <c r="CC58" s="48"/>
      <c r="CD58" s="48"/>
      <c r="CE58" s="48"/>
      <c r="CF58" s="48"/>
      <c r="CG58" s="48"/>
      <c r="DR58" s="63">
        <f t="shared" si="0"/>
        <v>562.5</v>
      </c>
    </row>
    <row r="59" spans="76:122" ht="15" customHeight="1">
      <c r="BX59" s="48"/>
      <c r="BZ59" s="48"/>
      <c r="CA59" s="48"/>
      <c r="CB59" s="48"/>
      <c r="CC59" s="48"/>
      <c r="CD59" s="48"/>
      <c r="CE59" s="48"/>
      <c r="CF59" s="48"/>
      <c r="CG59" s="48"/>
      <c r="DR59" s="63">
        <f t="shared" si="0"/>
        <v>562.5</v>
      </c>
    </row>
    <row r="60" spans="76:122" ht="15" customHeight="1">
      <c r="BX60" s="48"/>
      <c r="BZ60" s="48"/>
      <c r="CA60" s="48"/>
      <c r="CB60" s="48"/>
      <c r="CC60" s="48"/>
      <c r="CD60" s="48"/>
      <c r="CE60" s="48"/>
      <c r="CF60" s="48"/>
      <c r="CG60" s="48"/>
      <c r="DR60" s="63">
        <f t="shared" si="0"/>
        <v>562.5</v>
      </c>
    </row>
    <row r="61" spans="76:122" ht="15" customHeight="1">
      <c r="BX61" s="48"/>
      <c r="BZ61" s="48"/>
      <c r="CA61" s="48"/>
      <c r="CB61" s="48"/>
      <c r="CC61" s="48"/>
      <c r="CD61" s="48"/>
      <c r="CE61" s="48"/>
      <c r="CF61" s="48"/>
      <c r="CG61" s="48"/>
      <c r="DR61" s="63">
        <f t="shared" si="0"/>
        <v>562.5</v>
      </c>
    </row>
    <row r="62" spans="76:122" ht="15" customHeight="1">
      <c r="BX62" s="48"/>
      <c r="BZ62" s="48"/>
      <c r="CA62" s="48"/>
      <c r="CB62" s="48"/>
      <c r="CC62" s="48"/>
      <c r="CD62" s="48"/>
      <c r="CE62" s="48"/>
      <c r="CF62" s="48"/>
      <c r="CG62" s="48"/>
      <c r="DR62" s="63">
        <f t="shared" si="0"/>
        <v>562.5</v>
      </c>
    </row>
    <row r="63" spans="76:122" ht="15" customHeight="1">
      <c r="BX63" s="48"/>
      <c r="BZ63" s="48"/>
      <c r="CA63" s="48"/>
      <c r="CB63" s="48"/>
      <c r="CC63" s="48"/>
      <c r="CD63" s="48"/>
      <c r="CE63" s="48"/>
      <c r="CF63" s="48"/>
      <c r="CG63" s="48"/>
      <c r="DR63" s="63">
        <f t="shared" si="0"/>
        <v>562.5</v>
      </c>
    </row>
    <row r="64" spans="76:122" ht="15" customHeight="1">
      <c r="BX64" s="48"/>
      <c r="BZ64" s="48"/>
      <c r="CA64" s="48"/>
      <c r="CB64" s="48"/>
      <c r="CC64" s="48"/>
      <c r="CD64" s="48"/>
      <c r="CE64" s="48"/>
      <c r="CF64" s="48"/>
      <c r="CG64" s="48"/>
      <c r="DR64" s="63">
        <f t="shared" si="0"/>
        <v>562.5</v>
      </c>
    </row>
    <row r="65" spans="76:122" ht="15" customHeight="1">
      <c r="BX65" s="48"/>
      <c r="BZ65" s="48"/>
      <c r="CA65" s="48"/>
      <c r="CB65" s="48"/>
      <c r="CC65" s="48"/>
      <c r="CD65" s="48"/>
      <c r="CE65" s="48"/>
      <c r="CF65" s="48"/>
      <c r="CG65" s="48"/>
      <c r="DR65" s="63">
        <f t="shared" si="0"/>
        <v>562.5</v>
      </c>
    </row>
    <row r="66" spans="76:122" ht="15" customHeight="1">
      <c r="BX66" s="48"/>
      <c r="BZ66" s="48"/>
      <c r="CA66" s="48"/>
      <c r="CB66" s="48"/>
      <c r="CC66" s="48"/>
      <c r="CD66" s="48"/>
      <c r="CE66" s="48"/>
      <c r="CF66" s="48"/>
      <c r="CG66" s="48"/>
      <c r="DR66" s="63">
        <f t="shared" si="0"/>
        <v>562.5</v>
      </c>
    </row>
    <row r="67" spans="76:122" ht="15" customHeight="1">
      <c r="BX67" s="48"/>
      <c r="BZ67" s="48"/>
      <c r="CA67" s="48"/>
      <c r="CB67" s="48"/>
      <c r="CC67" s="48"/>
      <c r="CD67" s="48"/>
      <c r="CE67" s="48"/>
      <c r="CF67" s="48"/>
      <c r="CG67" s="48"/>
      <c r="DR67" s="63">
        <f t="shared" si="0"/>
        <v>562.5</v>
      </c>
    </row>
    <row r="68" spans="76:122" ht="15" customHeight="1">
      <c r="BX68" s="48"/>
      <c r="BZ68" s="48"/>
      <c r="CA68" s="48"/>
      <c r="CB68" s="48"/>
      <c r="CC68" s="48"/>
      <c r="CD68" s="48"/>
      <c r="CE68" s="48"/>
      <c r="CF68" s="48"/>
      <c r="CG68" s="48"/>
      <c r="DR68" s="63">
        <f t="shared" si="0"/>
        <v>562.5</v>
      </c>
    </row>
    <row r="69" ht="15" customHeight="1">
      <c r="DR69" s="63">
        <f t="shared" si="0"/>
        <v>562.5</v>
      </c>
    </row>
    <row r="70" ht="15" customHeight="1">
      <c r="DR70" s="63">
        <f t="shared" si="0"/>
        <v>562.5</v>
      </c>
    </row>
    <row r="71" ht="15" customHeight="1">
      <c r="DR71" s="63">
        <f t="shared" si="0"/>
        <v>562.5</v>
      </c>
    </row>
    <row r="72" ht="15" customHeight="1">
      <c r="DR72" s="63">
        <f t="shared" si="0"/>
        <v>562.5</v>
      </c>
    </row>
    <row r="73" ht="15" customHeight="1">
      <c r="DR73" s="63">
        <f t="shared" si="0"/>
        <v>562.5</v>
      </c>
    </row>
    <row r="74" ht="15" customHeight="1">
      <c r="DR74" s="63">
        <f t="shared" si="0"/>
        <v>562.5</v>
      </c>
    </row>
    <row r="75" ht="15" customHeight="1">
      <c r="DR75" s="63">
        <f t="shared" si="0"/>
        <v>562.5</v>
      </c>
    </row>
    <row r="76" ht="15" customHeight="1">
      <c r="DR76" s="63">
        <f t="shared" si="0"/>
        <v>562.5</v>
      </c>
    </row>
    <row r="77" ht="15" customHeight="1">
      <c r="DR77" s="63">
        <f t="shared" si="0"/>
        <v>562.5</v>
      </c>
    </row>
    <row r="78" ht="15" customHeight="1">
      <c r="DR78" s="63">
        <f t="shared" si="0"/>
        <v>562.5</v>
      </c>
    </row>
    <row r="79" ht="15" customHeight="1">
      <c r="DR79" s="63">
        <f t="shared" si="0"/>
        <v>562.5</v>
      </c>
    </row>
    <row r="80" ht="15" customHeight="1">
      <c r="DR80" s="63">
        <f t="shared" si="0"/>
        <v>562.5</v>
      </c>
    </row>
    <row r="81" ht="15" customHeight="1">
      <c r="DR81" s="63">
        <f t="shared" si="0"/>
        <v>562.5</v>
      </c>
    </row>
    <row r="82" ht="15" customHeight="1">
      <c r="DR82" s="63">
        <f t="shared" si="0"/>
        <v>562.5</v>
      </c>
    </row>
    <row r="83" ht="15" customHeight="1">
      <c r="DR83" s="63">
        <f aca="true" t="shared" si="12" ref="DR83:DR100">DR82</f>
        <v>562.5</v>
      </c>
    </row>
    <row r="84" ht="15" customHeight="1">
      <c r="DR84" s="63">
        <f t="shared" si="12"/>
        <v>562.5</v>
      </c>
    </row>
    <row r="85" ht="15" customHeight="1">
      <c r="DR85" s="63">
        <f t="shared" si="12"/>
        <v>562.5</v>
      </c>
    </row>
    <row r="86" ht="15" customHeight="1">
      <c r="DR86" s="63">
        <f t="shared" si="12"/>
        <v>562.5</v>
      </c>
    </row>
    <row r="87" ht="15" customHeight="1">
      <c r="DR87" s="63">
        <f t="shared" si="12"/>
        <v>562.5</v>
      </c>
    </row>
    <row r="88" ht="15" customHeight="1">
      <c r="DR88" s="63">
        <f t="shared" si="12"/>
        <v>562.5</v>
      </c>
    </row>
    <row r="89" ht="15" customHeight="1">
      <c r="DR89" s="63">
        <f t="shared" si="12"/>
        <v>562.5</v>
      </c>
    </row>
    <row r="90" ht="15" customHeight="1">
      <c r="DR90" s="63">
        <f t="shared" si="12"/>
        <v>562.5</v>
      </c>
    </row>
    <row r="91" ht="15" customHeight="1">
      <c r="DR91" s="63">
        <f t="shared" si="12"/>
        <v>562.5</v>
      </c>
    </row>
    <row r="92" ht="15" customHeight="1">
      <c r="DR92" s="63">
        <f t="shared" si="12"/>
        <v>562.5</v>
      </c>
    </row>
    <row r="93" ht="15" customHeight="1">
      <c r="DR93" s="63">
        <f t="shared" si="12"/>
        <v>562.5</v>
      </c>
    </row>
    <row r="94" ht="15" customHeight="1">
      <c r="DR94" s="63">
        <f t="shared" si="12"/>
        <v>562.5</v>
      </c>
    </row>
    <row r="95" ht="15" customHeight="1">
      <c r="DR95" s="63">
        <f t="shared" si="12"/>
        <v>562.5</v>
      </c>
    </row>
    <row r="96" ht="15" customHeight="1">
      <c r="DR96" s="63">
        <f t="shared" si="12"/>
        <v>562.5</v>
      </c>
    </row>
    <row r="97" ht="15" customHeight="1">
      <c r="DR97" s="63">
        <f t="shared" si="12"/>
        <v>562.5</v>
      </c>
    </row>
    <row r="98" ht="15" customHeight="1">
      <c r="DR98" s="63">
        <f t="shared" si="12"/>
        <v>562.5</v>
      </c>
    </row>
    <row r="99" ht="15" customHeight="1">
      <c r="DR99" s="63">
        <f t="shared" si="12"/>
        <v>562.5</v>
      </c>
    </row>
    <row r="100" ht="15" customHeight="1">
      <c r="DR100" s="63">
        <f t="shared" si="12"/>
        <v>562.5</v>
      </c>
    </row>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sheetData>
  <mergeCells count="160">
    <mergeCell ref="BM29:BS29"/>
    <mergeCell ref="BM30:BS30"/>
    <mergeCell ref="AV29:BL29"/>
    <mergeCell ref="AV30:BL30"/>
    <mergeCell ref="AV27:BL27"/>
    <mergeCell ref="AP28:AT28"/>
    <mergeCell ref="AV28:BL28"/>
    <mergeCell ref="BM28:BS28"/>
    <mergeCell ref="AP27:AT27"/>
    <mergeCell ref="AV23:BL23"/>
    <mergeCell ref="AV24:BL24"/>
    <mergeCell ref="AV25:BL25"/>
    <mergeCell ref="AV26:BL26"/>
    <mergeCell ref="AF30:AJ30"/>
    <mergeCell ref="AF28:AJ28"/>
    <mergeCell ref="AF29:AJ29"/>
    <mergeCell ref="AP29:AT29"/>
    <mergeCell ref="AP30:AT30"/>
    <mergeCell ref="AK30:AO30"/>
    <mergeCell ref="AK29:AO29"/>
    <mergeCell ref="AV21:BL21"/>
    <mergeCell ref="AV22:BL22"/>
    <mergeCell ref="AP20:AT20"/>
    <mergeCell ref="AP21:AT21"/>
    <mergeCell ref="AP22:AT22"/>
    <mergeCell ref="AP26:AT26"/>
    <mergeCell ref="BO9:BS9"/>
    <mergeCell ref="BN15:BS15"/>
    <mergeCell ref="BM27:BS27"/>
    <mergeCell ref="AV9:BN9"/>
    <mergeCell ref="BM23:BS23"/>
    <mergeCell ref="BM24:BS24"/>
    <mergeCell ref="BM25:BS25"/>
    <mergeCell ref="BM26:BS26"/>
    <mergeCell ref="AX15:AZ15"/>
    <mergeCell ref="BE7:BH7"/>
    <mergeCell ref="AK26:AO26"/>
    <mergeCell ref="AK27:AO27"/>
    <mergeCell ref="BE3:BS3"/>
    <mergeCell ref="BJ5:BS5"/>
    <mergeCell ref="BP7:BS7"/>
    <mergeCell ref="AK19:AO19"/>
    <mergeCell ref="AP23:AT23"/>
    <mergeCell ref="AP24:AT24"/>
    <mergeCell ref="AP25:AT25"/>
    <mergeCell ref="AK25:AO25"/>
    <mergeCell ref="U7:AG7"/>
    <mergeCell ref="U5:AV5"/>
    <mergeCell ref="AV7:AY7"/>
    <mergeCell ref="AV17:BS19"/>
    <mergeCell ref="BM21:BS21"/>
    <mergeCell ref="BM22:BS22"/>
    <mergeCell ref="AP19:AT19"/>
    <mergeCell ref="AK17:AT18"/>
    <mergeCell ref="AV20:BL20"/>
    <mergeCell ref="CL20:CV20"/>
    <mergeCell ref="AF24:AJ24"/>
    <mergeCell ref="AK20:AO20"/>
    <mergeCell ref="AK21:AO21"/>
    <mergeCell ref="AK22:AO22"/>
    <mergeCell ref="AK23:AO23"/>
    <mergeCell ref="AK24:AO24"/>
    <mergeCell ref="AF20:AJ20"/>
    <mergeCell ref="BM20:BS20"/>
    <mergeCell ref="AF21:AJ21"/>
    <mergeCell ref="E30:H30"/>
    <mergeCell ref="AA24:AE24"/>
    <mergeCell ref="AA25:AE25"/>
    <mergeCell ref="CK20:CK21"/>
    <mergeCell ref="AF22:AJ22"/>
    <mergeCell ref="AF23:AJ23"/>
    <mergeCell ref="AK28:AO28"/>
    <mergeCell ref="AF26:AJ26"/>
    <mergeCell ref="AF27:AJ27"/>
    <mergeCell ref="AF25:AJ25"/>
    <mergeCell ref="B23:C23"/>
    <mergeCell ref="I23:L23"/>
    <mergeCell ref="E23:H23"/>
    <mergeCell ref="AA28:AE28"/>
    <mergeCell ref="E24:H24"/>
    <mergeCell ref="I24:L24"/>
    <mergeCell ref="R24:U24"/>
    <mergeCell ref="M24:Q24"/>
    <mergeCell ref="R23:U23"/>
    <mergeCell ref="R25:U25"/>
    <mergeCell ref="AA29:AE29"/>
    <mergeCell ref="AA26:AE26"/>
    <mergeCell ref="AA27:AE27"/>
    <mergeCell ref="R30:U30"/>
    <mergeCell ref="V30:Z30"/>
    <mergeCell ref="R28:U28"/>
    <mergeCell ref="R29:U29"/>
    <mergeCell ref="AA30:AE30"/>
    <mergeCell ref="R27:U27"/>
    <mergeCell ref="R26:U26"/>
    <mergeCell ref="V20:Z20"/>
    <mergeCell ref="V21:Z21"/>
    <mergeCell ref="V22:Z22"/>
    <mergeCell ref="V29:Z29"/>
    <mergeCell ref="V27:Z27"/>
    <mergeCell ref="V28:Z28"/>
    <mergeCell ref="V25:Z25"/>
    <mergeCell ref="V26:Z26"/>
    <mergeCell ref="V24:Z24"/>
    <mergeCell ref="V23:Z23"/>
    <mergeCell ref="I20:L20"/>
    <mergeCell ref="E25:H25"/>
    <mergeCell ref="I25:L25"/>
    <mergeCell ref="E21:H21"/>
    <mergeCell ref="I21:L21"/>
    <mergeCell ref="I22:L22"/>
    <mergeCell ref="E22:H22"/>
    <mergeCell ref="I29:L29"/>
    <mergeCell ref="E28:H28"/>
    <mergeCell ref="M26:Q26"/>
    <mergeCell ref="M27:Q27"/>
    <mergeCell ref="M28:Q28"/>
    <mergeCell ref="E27:H27"/>
    <mergeCell ref="R20:U20"/>
    <mergeCell ref="R19:U19"/>
    <mergeCell ref="R21:U21"/>
    <mergeCell ref="R22:U22"/>
    <mergeCell ref="M30:Q30"/>
    <mergeCell ref="M25:Q25"/>
    <mergeCell ref="I27:L27"/>
    <mergeCell ref="E20:H20"/>
    <mergeCell ref="I30:L30"/>
    <mergeCell ref="I28:L28"/>
    <mergeCell ref="M29:Q29"/>
    <mergeCell ref="E26:H26"/>
    <mergeCell ref="I26:L26"/>
    <mergeCell ref="E29:H29"/>
    <mergeCell ref="AA20:AE20"/>
    <mergeCell ref="M20:Q20"/>
    <mergeCell ref="E2:AI2"/>
    <mergeCell ref="U3:AV3"/>
    <mergeCell ref="E9:K9"/>
    <mergeCell ref="AB9:AI9"/>
    <mergeCell ref="E17:H19"/>
    <mergeCell ref="R18:Z18"/>
    <mergeCell ref="AF17:AJ19"/>
    <mergeCell ref="M18:Q19"/>
    <mergeCell ref="AA21:AE21"/>
    <mergeCell ref="M23:Q23"/>
    <mergeCell ref="AA22:AE22"/>
    <mergeCell ref="AA23:AE23"/>
    <mergeCell ref="M21:Q21"/>
    <mergeCell ref="M22:Q22"/>
    <mergeCell ref="BP11:BS12"/>
    <mergeCell ref="BB15:BM15"/>
    <mergeCell ref="AB15:AE15"/>
    <mergeCell ref="E15:AA15"/>
    <mergeCell ref="V19:Z19"/>
    <mergeCell ref="AA18:AE19"/>
    <mergeCell ref="C11:D11"/>
    <mergeCell ref="C13:D13"/>
    <mergeCell ref="E11:J13"/>
    <mergeCell ref="A16:D16"/>
    <mergeCell ref="M17:AE17"/>
    <mergeCell ref="I17:L19"/>
  </mergeCells>
  <printOptions/>
  <pageMargins left="0.75" right="0.75" top="1" bottom="1" header="0.5" footer="0.5"/>
  <pageSetup blackAndWhite="1" horizontalDpi="600" verticalDpi="6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sheetPr codeName="Sayfa2"/>
  <dimension ref="B2:O240"/>
  <sheetViews>
    <sheetView showRowColHeaders="0" workbookViewId="0" topLeftCell="A1">
      <selection activeCell="J12" sqref="J12"/>
    </sheetView>
  </sheetViews>
  <sheetFormatPr defaultColWidth="9.00390625" defaultRowHeight="12.75"/>
  <cols>
    <col min="1" max="1" width="9.125" style="48" customWidth="1"/>
    <col min="2" max="2" width="6.75390625" style="43" customWidth="1"/>
    <col min="3" max="3" width="4.25390625" style="43" customWidth="1"/>
    <col min="4" max="4" width="7.375" style="43" customWidth="1"/>
    <col min="5" max="5" width="7.375" style="48" customWidth="1"/>
    <col min="6" max="6" width="6.875" style="48" customWidth="1"/>
    <col min="7" max="14" width="7.375" style="48" customWidth="1"/>
    <col min="15" max="15" width="8.00390625" style="48" customWidth="1"/>
    <col min="16" max="16384" width="9.125" style="48" customWidth="1"/>
  </cols>
  <sheetData>
    <row r="1" ht="13.5" thickBot="1"/>
    <row r="2" spans="2:15" ht="24" customHeight="1" thickBot="1">
      <c r="B2" s="265" t="s">
        <v>236</v>
      </c>
      <c r="C2" s="266"/>
      <c r="D2" s="266"/>
      <c r="E2" s="266"/>
      <c r="F2" s="266"/>
      <c r="G2" s="266"/>
      <c r="H2" s="266"/>
      <c r="I2" s="266"/>
      <c r="J2" s="266"/>
      <c r="K2" s="266"/>
      <c r="L2" s="266"/>
      <c r="M2" s="266"/>
      <c r="N2" s="266"/>
      <c r="O2" s="267"/>
    </row>
    <row r="3" spans="2:15" ht="11.25" customHeight="1" thickBot="1">
      <c r="B3" s="65"/>
      <c r="C3" s="65"/>
      <c r="D3" s="65"/>
      <c r="E3" s="65"/>
      <c r="F3" s="65"/>
      <c r="G3" s="65"/>
      <c r="H3" s="65"/>
      <c r="I3" s="65"/>
      <c r="J3" s="65"/>
      <c r="K3" s="65"/>
      <c r="L3" s="65"/>
      <c r="M3" s="65"/>
      <c r="N3" s="65"/>
      <c r="O3" s="65"/>
    </row>
    <row r="4" spans="2:15" ht="27" customHeight="1" thickTop="1">
      <c r="B4" s="262" t="s">
        <v>234</v>
      </c>
      <c r="C4" s="264" t="s">
        <v>237</v>
      </c>
      <c r="D4" s="264"/>
      <c r="E4" s="264"/>
      <c r="F4" s="264"/>
      <c r="G4" s="264"/>
      <c r="H4" s="268" t="s">
        <v>241</v>
      </c>
      <c r="I4" s="269"/>
      <c r="J4" s="269"/>
      <c r="K4" s="270"/>
      <c r="L4" s="271" t="s">
        <v>235</v>
      </c>
      <c r="M4" s="271"/>
      <c r="N4" s="271"/>
      <c r="O4" s="272"/>
    </row>
    <row r="5" spans="2:15" s="62" customFormat="1" ht="28.5" customHeight="1" thickBot="1">
      <c r="B5" s="263"/>
      <c r="C5" s="78" t="s">
        <v>247</v>
      </c>
      <c r="D5" s="78" t="s">
        <v>238</v>
      </c>
      <c r="E5" s="78" t="s">
        <v>239</v>
      </c>
      <c r="F5" s="78" t="s">
        <v>240</v>
      </c>
      <c r="G5" s="78" t="s">
        <v>243</v>
      </c>
      <c r="H5" s="78" t="s">
        <v>248</v>
      </c>
      <c r="I5" s="78" t="s">
        <v>239</v>
      </c>
      <c r="J5" s="78" t="s">
        <v>242</v>
      </c>
      <c r="K5" s="78" t="s">
        <v>244</v>
      </c>
      <c r="L5" s="78" t="s">
        <v>239</v>
      </c>
      <c r="M5" s="78" t="s">
        <v>242</v>
      </c>
      <c r="N5" s="78" t="s">
        <v>244</v>
      </c>
      <c r="O5" s="79" t="s">
        <v>249</v>
      </c>
    </row>
    <row r="6" ht="7.5" customHeight="1" thickBot="1" thickTop="1"/>
    <row r="7" spans="2:15" s="69" customFormat="1" ht="20.25" customHeight="1" thickBot="1">
      <c r="B7" s="66"/>
      <c r="C7" s="87">
        <f>IF(D7&gt;0,D7/FIS!DR17,0)</f>
        <v>0</v>
      </c>
      <c r="D7" s="67"/>
      <c r="E7" s="67"/>
      <c r="F7" s="67"/>
      <c r="G7" s="67"/>
      <c r="H7" s="80"/>
      <c r="I7" s="67"/>
      <c r="J7" s="67"/>
      <c r="K7" s="67"/>
      <c r="L7" s="81" t="str">
        <f>IF(B7&gt;0,E7-I7," ")</f>
        <v> </v>
      </c>
      <c r="M7" s="81" t="str">
        <f>IF(C7&gt;0,F7-J7," ")</f>
        <v> </v>
      </c>
      <c r="N7" s="81" t="str">
        <f>IF(D7&gt;0,G7-K7," ")</f>
        <v> </v>
      </c>
      <c r="O7" s="68" t="str">
        <f>IF(B7&gt;0,L7+M7+N7," ")</f>
        <v> </v>
      </c>
    </row>
    <row r="8" spans="2:15" s="69" customFormat="1" ht="20.25" customHeight="1" thickBot="1">
      <c r="B8" s="70"/>
      <c r="C8" s="71">
        <f>IF(D8&gt;0,D8/FIS!DR18,0)</f>
        <v>0</v>
      </c>
      <c r="D8" s="72"/>
      <c r="E8" s="72"/>
      <c r="F8" s="72"/>
      <c r="G8" s="72"/>
      <c r="H8" s="82"/>
      <c r="I8" s="72"/>
      <c r="J8" s="72"/>
      <c r="K8" s="72"/>
      <c r="L8" s="83" t="str">
        <f>IF(B8&gt;0,(L7+E8)-I8," ")</f>
        <v> </v>
      </c>
      <c r="M8" s="83" t="str">
        <f>IF(C8&gt;0,(M7+F8)-J8," ")</f>
        <v> </v>
      </c>
      <c r="N8" s="83" t="str">
        <f>IF(D8&gt;0,(N7+G8)-K8," ")</f>
        <v> </v>
      </c>
      <c r="O8" s="68" t="str">
        <f aca="true" t="shared" si="0" ref="O8:O39">IF(B8&gt;0,L8+M8+N8," ")</f>
        <v> </v>
      </c>
    </row>
    <row r="9" spans="2:15" s="69" customFormat="1" ht="20.25" customHeight="1" thickBot="1">
      <c r="B9" s="70"/>
      <c r="C9" s="71">
        <f>IF(D9&gt;0,D9/FIS!DR19,0)</f>
        <v>0</v>
      </c>
      <c r="D9" s="72"/>
      <c r="E9" s="72"/>
      <c r="F9" s="72"/>
      <c r="G9" s="72"/>
      <c r="H9" s="82"/>
      <c r="I9" s="72"/>
      <c r="J9" s="72"/>
      <c r="K9" s="72"/>
      <c r="L9" s="83" t="str">
        <f aca="true" t="shared" si="1" ref="L9:N39">IF(B9&gt;0,(L8+E9)-I9," ")</f>
        <v> </v>
      </c>
      <c r="M9" s="83" t="str">
        <f t="shared" si="1"/>
        <v> </v>
      </c>
      <c r="N9" s="83" t="str">
        <f t="shared" si="1"/>
        <v> </v>
      </c>
      <c r="O9" s="68" t="str">
        <f t="shared" si="0"/>
        <v> </v>
      </c>
    </row>
    <row r="10" spans="2:15" s="69" customFormat="1" ht="20.25" customHeight="1" thickBot="1">
      <c r="B10" s="70"/>
      <c r="C10" s="71">
        <f>IF(D10&gt;0,D10/FIS!DR20,0)</f>
        <v>0</v>
      </c>
      <c r="D10" s="72"/>
      <c r="E10" s="72"/>
      <c r="F10" s="72"/>
      <c r="G10" s="72"/>
      <c r="H10" s="82"/>
      <c r="I10" s="72"/>
      <c r="J10" s="72"/>
      <c r="K10" s="72"/>
      <c r="L10" s="83" t="str">
        <f t="shared" si="1"/>
        <v> </v>
      </c>
      <c r="M10" s="83" t="str">
        <f t="shared" si="1"/>
        <v> </v>
      </c>
      <c r="N10" s="83" t="str">
        <f t="shared" si="1"/>
        <v> </v>
      </c>
      <c r="O10" s="68" t="str">
        <f t="shared" si="0"/>
        <v> </v>
      </c>
    </row>
    <row r="11" spans="2:15" s="69" customFormat="1" ht="20.25" customHeight="1" thickBot="1">
      <c r="B11" s="70"/>
      <c r="C11" s="71">
        <f>IF(D11&gt;0,D11/FIS!DR21,0)</f>
        <v>0</v>
      </c>
      <c r="D11" s="72"/>
      <c r="E11" s="72"/>
      <c r="F11" s="72"/>
      <c r="G11" s="72"/>
      <c r="H11" s="82"/>
      <c r="I11" s="72"/>
      <c r="J11" s="72"/>
      <c r="K11" s="72"/>
      <c r="L11" s="83" t="str">
        <f t="shared" si="1"/>
        <v> </v>
      </c>
      <c r="M11" s="83" t="str">
        <f t="shared" si="1"/>
        <v> </v>
      </c>
      <c r="N11" s="83" t="str">
        <f t="shared" si="1"/>
        <v> </v>
      </c>
      <c r="O11" s="68" t="str">
        <f t="shared" si="0"/>
        <v> </v>
      </c>
    </row>
    <row r="12" spans="2:15" s="69" customFormat="1" ht="20.25" customHeight="1" thickBot="1">
      <c r="B12" s="70"/>
      <c r="C12" s="71">
        <f>IF(D12&gt;0,D12/FIS!DR22,0)</f>
        <v>0</v>
      </c>
      <c r="D12" s="72"/>
      <c r="E12" s="72"/>
      <c r="F12" s="72"/>
      <c r="G12" s="72"/>
      <c r="H12" s="82"/>
      <c r="I12" s="72"/>
      <c r="J12" s="72"/>
      <c r="K12" s="72"/>
      <c r="L12" s="83" t="str">
        <f t="shared" si="1"/>
        <v> </v>
      </c>
      <c r="M12" s="83" t="str">
        <f t="shared" si="1"/>
        <v> </v>
      </c>
      <c r="N12" s="83" t="str">
        <f t="shared" si="1"/>
        <v> </v>
      </c>
      <c r="O12" s="68" t="str">
        <f t="shared" si="0"/>
        <v> </v>
      </c>
    </row>
    <row r="13" spans="2:15" s="69" customFormat="1" ht="20.25" customHeight="1" thickBot="1">
      <c r="B13" s="84"/>
      <c r="C13" s="71">
        <f>IF(D13&gt;0,D13/FIS!DR23,0)</f>
        <v>0</v>
      </c>
      <c r="D13" s="72"/>
      <c r="E13" s="72"/>
      <c r="F13" s="72"/>
      <c r="G13" s="72"/>
      <c r="H13" s="82"/>
      <c r="I13" s="72"/>
      <c r="J13" s="72"/>
      <c r="K13" s="72"/>
      <c r="L13" s="83" t="str">
        <f t="shared" si="1"/>
        <v> </v>
      </c>
      <c r="M13" s="83" t="str">
        <f t="shared" si="1"/>
        <v> </v>
      </c>
      <c r="N13" s="83" t="str">
        <f t="shared" si="1"/>
        <v> </v>
      </c>
      <c r="O13" s="68" t="str">
        <f t="shared" si="0"/>
        <v> </v>
      </c>
    </row>
    <row r="14" spans="2:15" s="69" customFormat="1" ht="20.25" customHeight="1" thickBot="1">
      <c r="B14" s="70"/>
      <c r="C14" s="71">
        <f>IF(D14&gt;0,D14/FIS!DR24,0)</f>
        <v>0</v>
      </c>
      <c r="D14" s="72"/>
      <c r="E14" s="72"/>
      <c r="F14" s="72"/>
      <c r="G14" s="72"/>
      <c r="H14" s="82"/>
      <c r="I14" s="72"/>
      <c r="J14" s="72"/>
      <c r="K14" s="72"/>
      <c r="L14" s="83" t="str">
        <f t="shared" si="1"/>
        <v> </v>
      </c>
      <c r="M14" s="83" t="str">
        <f t="shared" si="1"/>
        <v> </v>
      </c>
      <c r="N14" s="83" t="str">
        <f t="shared" si="1"/>
        <v> </v>
      </c>
      <c r="O14" s="68" t="str">
        <f t="shared" si="0"/>
        <v> </v>
      </c>
    </row>
    <row r="15" spans="2:15" s="69" customFormat="1" ht="20.25" customHeight="1" thickBot="1">
      <c r="B15" s="70"/>
      <c r="C15" s="71">
        <f>IF(D15&gt;0,D15/FIS!DR25,0)</f>
        <v>0</v>
      </c>
      <c r="D15" s="72"/>
      <c r="E15" s="72"/>
      <c r="F15" s="72"/>
      <c r="G15" s="72"/>
      <c r="H15" s="82"/>
      <c r="I15" s="72"/>
      <c r="J15" s="72"/>
      <c r="K15" s="72"/>
      <c r="L15" s="83" t="str">
        <f t="shared" si="1"/>
        <v> </v>
      </c>
      <c r="M15" s="83" t="str">
        <f t="shared" si="1"/>
        <v> </v>
      </c>
      <c r="N15" s="83" t="str">
        <f t="shared" si="1"/>
        <v> </v>
      </c>
      <c r="O15" s="68" t="str">
        <f t="shared" si="0"/>
        <v> </v>
      </c>
    </row>
    <row r="16" spans="2:15" s="69" customFormat="1" ht="20.25" customHeight="1" thickBot="1">
      <c r="B16" s="70"/>
      <c r="C16" s="71">
        <f>IF(D16&gt;0,D16/FIS!DR26,0)</f>
        <v>0</v>
      </c>
      <c r="D16" s="72"/>
      <c r="E16" s="72"/>
      <c r="F16" s="72"/>
      <c r="G16" s="72"/>
      <c r="H16" s="82"/>
      <c r="I16" s="72"/>
      <c r="J16" s="72"/>
      <c r="K16" s="72"/>
      <c r="L16" s="83" t="str">
        <f t="shared" si="1"/>
        <v> </v>
      </c>
      <c r="M16" s="83" t="str">
        <f t="shared" si="1"/>
        <v> </v>
      </c>
      <c r="N16" s="83" t="str">
        <f t="shared" si="1"/>
        <v> </v>
      </c>
      <c r="O16" s="68" t="str">
        <f t="shared" si="0"/>
        <v> </v>
      </c>
    </row>
    <row r="17" spans="2:15" s="69" customFormat="1" ht="20.25" customHeight="1" thickBot="1">
      <c r="B17" s="70"/>
      <c r="C17" s="71">
        <f>IF(D17&gt;0,D17/FIS!DR27,0)</f>
        <v>0</v>
      </c>
      <c r="D17" s="72"/>
      <c r="E17" s="72"/>
      <c r="F17" s="72"/>
      <c r="G17" s="72"/>
      <c r="H17" s="82"/>
      <c r="I17" s="72"/>
      <c r="J17" s="72"/>
      <c r="K17" s="72"/>
      <c r="L17" s="83" t="str">
        <f t="shared" si="1"/>
        <v> </v>
      </c>
      <c r="M17" s="83" t="str">
        <f t="shared" si="1"/>
        <v> </v>
      </c>
      <c r="N17" s="83" t="str">
        <f t="shared" si="1"/>
        <v> </v>
      </c>
      <c r="O17" s="68" t="str">
        <f t="shared" si="0"/>
        <v> </v>
      </c>
    </row>
    <row r="18" spans="2:15" s="69" customFormat="1" ht="20.25" customHeight="1" thickBot="1">
      <c r="B18" s="70"/>
      <c r="C18" s="71">
        <f>IF(D18&gt;0,D18/FIS!DR28,0)</f>
        <v>0</v>
      </c>
      <c r="D18" s="72"/>
      <c r="E18" s="72"/>
      <c r="F18" s="72"/>
      <c r="G18" s="72"/>
      <c r="H18" s="82"/>
      <c r="I18" s="72"/>
      <c r="J18" s="72"/>
      <c r="K18" s="72"/>
      <c r="L18" s="83" t="str">
        <f t="shared" si="1"/>
        <v> </v>
      </c>
      <c r="M18" s="83" t="str">
        <f t="shared" si="1"/>
        <v> </v>
      </c>
      <c r="N18" s="83" t="str">
        <f t="shared" si="1"/>
        <v> </v>
      </c>
      <c r="O18" s="68" t="str">
        <f t="shared" si="0"/>
        <v> </v>
      </c>
    </row>
    <row r="19" spans="2:15" s="69" customFormat="1" ht="20.25" customHeight="1" thickBot="1">
      <c r="B19" s="70"/>
      <c r="C19" s="71">
        <f>IF(D19&gt;0,D19/FIS!DR29,0)</f>
        <v>0</v>
      </c>
      <c r="D19" s="72"/>
      <c r="E19" s="72"/>
      <c r="F19" s="72"/>
      <c r="G19" s="72"/>
      <c r="H19" s="82"/>
      <c r="I19" s="72"/>
      <c r="J19" s="72"/>
      <c r="K19" s="72"/>
      <c r="L19" s="83" t="str">
        <f t="shared" si="1"/>
        <v> </v>
      </c>
      <c r="M19" s="83" t="str">
        <f t="shared" si="1"/>
        <v> </v>
      </c>
      <c r="N19" s="83" t="str">
        <f t="shared" si="1"/>
        <v> </v>
      </c>
      <c r="O19" s="68" t="str">
        <f t="shared" si="0"/>
        <v> </v>
      </c>
    </row>
    <row r="20" spans="2:15" s="69" customFormat="1" ht="20.25" customHeight="1" thickBot="1">
      <c r="B20" s="70"/>
      <c r="C20" s="71">
        <f>IF(D20&gt;0,D20/FIS!DR30,0)</f>
        <v>0</v>
      </c>
      <c r="D20" s="72"/>
      <c r="E20" s="72"/>
      <c r="F20" s="72"/>
      <c r="G20" s="72"/>
      <c r="H20" s="82"/>
      <c r="I20" s="72"/>
      <c r="J20" s="72"/>
      <c r="K20" s="72"/>
      <c r="L20" s="83" t="str">
        <f t="shared" si="1"/>
        <v> </v>
      </c>
      <c r="M20" s="83" t="str">
        <f t="shared" si="1"/>
        <v> </v>
      </c>
      <c r="N20" s="83" t="str">
        <f t="shared" si="1"/>
        <v> </v>
      </c>
      <c r="O20" s="68" t="str">
        <f t="shared" si="0"/>
        <v> </v>
      </c>
    </row>
    <row r="21" spans="2:15" s="69" customFormat="1" ht="20.25" customHeight="1" thickBot="1">
      <c r="B21" s="70"/>
      <c r="C21" s="71">
        <f>IF(D21&gt;0,D21/FIS!DR31,0)</f>
        <v>0</v>
      </c>
      <c r="D21" s="72"/>
      <c r="E21" s="72"/>
      <c r="F21" s="72"/>
      <c r="G21" s="72"/>
      <c r="H21" s="82"/>
      <c r="I21" s="72"/>
      <c r="J21" s="72"/>
      <c r="K21" s="72"/>
      <c r="L21" s="83" t="str">
        <f t="shared" si="1"/>
        <v> </v>
      </c>
      <c r="M21" s="83" t="str">
        <f t="shared" si="1"/>
        <v> </v>
      </c>
      <c r="N21" s="83" t="str">
        <f t="shared" si="1"/>
        <v> </v>
      </c>
      <c r="O21" s="68" t="str">
        <f t="shared" si="0"/>
        <v> </v>
      </c>
    </row>
    <row r="22" spans="2:15" s="69" customFormat="1" ht="20.25" customHeight="1" thickBot="1">
      <c r="B22" s="70"/>
      <c r="C22" s="71">
        <f>IF(D22&gt;0,D22/FIS!DR32,0)</f>
        <v>0</v>
      </c>
      <c r="D22" s="72"/>
      <c r="E22" s="72"/>
      <c r="F22" s="72"/>
      <c r="G22" s="72"/>
      <c r="H22" s="82"/>
      <c r="I22" s="72"/>
      <c r="J22" s="72"/>
      <c r="K22" s="72"/>
      <c r="L22" s="83" t="str">
        <f t="shared" si="1"/>
        <v> </v>
      </c>
      <c r="M22" s="83" t="str">
        <f t="shared" si="1"/>
        <v> </v>
      </c>
      <c r="N22" s="83" t="str">
        <f t="shared" si="1"/>
        <v> </v>
      </c>
      <c r="O22" s="68" t="str">
        <f t="shared" si="0"/>
        <v> </v>
      </c>
    </row>
    <row r="23" spans="2:15" s="69" customFormat="1" ht="20.25" customHeight="1" thickBot="1">
      <c r="B23" s="70"/>
      <c r="C23" s="71">
        <f>IF(D23&gt;0,D23/FIS!DR33,0)</f>
        <v>0</v>
      </c>
      <c r="D23" s="72"/>
      <c r="E23" s="72"/>
      <c r="F23" s="72"/>
      <c r="G23" s="72"/>
      <c r="H23" s="82"/>
      <c r="I23" s="72"/>
      <c r="J23" s="72"/>
      <c r="K23" s="72"/>
      <c r="L23" s="83" t="str">
        <f t="shared" si="1"/>
        <v> </v>
      </c>
      <c r="M23" s="83" t="str">
        <f t="shared" si="1"/>
        <v> </v>
      </c>
      <c r="N23" s="83" t="str">
        <f t="shared" si="1"/>
        <v> </v>
      </c>
      <c r="O23" s="68" t="str">
        <f t="shared" si="0"/>
        <v> </v>
      </c>
    </row>
    <row r="24" spans="2:15" s="69" customFormat="1" ht="20.25" customHeight="1" thickBot="1">
      <c r="B24" s="70"/>
      <c r="C24" s="71">
        <f>IF(D24&gt;0,D24/FIS!DR34,0)</f>
        <v>0</v>
      </c>
      <c r="D24" s="72"/>
      <c r="E24" s="72"/>
      <c r="F24" s="72"/>
      <c r="G24" s="72"/>
      <c r="H24" s="82"/>
      <c r="I24" s="72"/>
      <c r="J24" s="72"/>
      <c r="K24" s="72"/>
      <c r="L24" s="83" t="str">
        <f t="shared" si="1"/>
        <v> </v>
      </c>
      <c r="M24" s="83" t="str">
        <f t="shared" si="1"/>
        <v> </v>
      </c>
      <c r="N24" s="83" t="str">
        <f t="shared" si="1"/>
        <v> </v>
      </c>
      <c r="O24" s="68" t="str">
        <f t="shared" si="0"/>
        <v> </v>
      </c>
    </row>
    <row r="25" spans="2:15" s="69" customFormat="1" ht="20.25" customHeight="1" thickBot="1">
      <c r="B25" s="70"/>
      <c r="C25" s="71">
        <f>IF(D25&gt;0,D25/FIS!DR35,0)</f>
        <v>0</v>
      </c>
      <c r="D25" s="72"/>
      <c r="E25" s="72"/>
      <c r="F25" s="72"/>
      <c r="G25" s="72"/>
      <c r="H25" s="82"/>
      <c r="I25" s="72"/>
      <c r="J25" s="72"/>
      <c r="K25" s="72"/>
      <c r="L25" s="83" t="str">
        <f t="shared" si="1"/>
        <v> </v>
      </c>
      <c r="M25" s="83" t="str">
        <f t="shared" si="1"/>
        <v> </v>
      </c>
      <c r="N25" s="83" t="str">
        <f t="shared" si="1"/>
        <v> </v>
      </c>
      <c r="O25" s="68" t="str">
        <f t="shared" si="0"/>
        <v> </v>
      </c>
    </row>
    <row r="26" spans="2:15" s="69" customFormat="1" ht="20.25" customHeight="1" thickBot="1">
      <c r="B26" s="70"/>
      <c r="C26" s="71">
        <f>IF(D26&gt;0,D26/FIS!DR36,0)</f>
        <v>0</v>
      </c>
      <c r="D26" s="72"/>
      <c r="E26" s="72"/>
      <c r="F26" s="72"/>
      <c r="G26" s="72"/>
      <c r="H26" s="82"/>
      <c r="I26" s="72"/>
      <c r="J26" s="72"/>
      <c r="K26" s="72"/>
      <c r="L26" s="83" t="str">
        <f t="shared" si="1"/>
        <v> </v>
      </c>
      <c r="M26" s="83" t="str">
        <f t="shared" si="1"/>
        <v> </v>
      </c>
      <c r="N26" s="83" t="str">
        <f t="shared" si="1"/>
        <v> </v>
      </c>
      <c r="O26" s="68" t="str">
        <f t="shared" si="0"/>
        <v> </v>
      </c>
    </row>
    <row r="27" spans="2:15" s="69" customFormat="1" ht="20.25" customHeight="1" thickBot="1">
      <c r="B27" s="70"/>
      <c r="C27" s="71">
        <f>IF(D27&gt;0,D27/FIS!DR37,0)</f>
        <v>0</v>
      </c>
      <c r="D27" s="72"/>
      <c r="E27" s="72"/>
      <c r="F27" s="72"/>
      <c r="G27" s="72"/>
      <c r="H27" s="82"/>
      <c r="I27" s="72"/>
      <c r="J27" s="72"/>
      <c r="K27" s="72"/>
      <c r="L27" s="83" t="str">
        <f t="shared" si="1"/>
        <v> </v>
      </c>
      <c r="M27" s="83" t="str">
        <f t="shared" si="1"/>
        <v> </v>
      </c>
      <c r="N27" s="83" t="str">
        <f t="shared" si="1"/>
        <v> </v>
      </c>
      <c r="O27" s="68" t="str">
        <f t="shared" si="0"/>
        <v> </v>
      </c>
    </row>
    <row r="28" spans="2:15" s="69" customFormat="1" ht="20.25" customHeight="1" thickBot="1">
      <c r="B28" s="70"/>
      <c r="C28" s="71">
        <f>IF(D28&gt;0,D28/FIS!DR38,0)</f>
        <v>0</v>
      </c>
      <c r="D28" s="72"/>
      <c r="E28" s="72"/>
      <c r="F28" s="72"/>
      <c r="G28" s="72"/>
      <c r="H28" s="82"/>
      <c r="I28" s="72"/>
      <c r="J28" s="72"/>
      <c r="K28" s="72"/>
      <c r="L28" s="83" t="str">
        <f t="shared" si="1"/>
        <v> </v>
      </c>
      <c r="M28" s="83" t="str">
        <f t="shared" si="1"/>
        <v> </v>
      </c>
      <c r="N28" s="83" t="str">
        <f t="shared" si="1"/>
        <v> </v>
      </c>
      <c r="O28" s="68" t="str">
        <f t="shared" si="0"/>
        <v> </v>
      </c>
    </row>
    <row r="29" spans="2:15" s="69" customFormat="1" ht="20.25" customHeight="1" thickBot="1">
      <c r="B29" s="70"/>
      <c r="C29" s="71">
        <f>IF(D29&gt;0,D29/FIS!DR39,0)</f>
        <v>0</v>
      </c>
      <c r="D29" s="72"/>
      <c r="E29" s="72"/>
      <c r="F29" s="72"/>
      <c r="G29" s="72"/>
      <c r="H29" s="82"/>
      <c r="I29" s="72"/>
      <c r="J29" s="72"/>
      <c r="K29" s="72"/>
      <c r="L29" s="83" t="str">
        <f t="shared" si="1"/>
        <v> </v>
      </c>
      <c r="M29" s="83" t="str">
        <f t="shared" si="1"/>
        <v> </v>
      </c>
      <c r="N29" s="83" t="str">
        <f t="shared" si="1"/>
        <v> </v>
      </c>
      <c r="O29" s="68" t="str">
        <f t="shared" si="0"/>
        <v> </v>
      </c>
    </row>
    <row r="30" spans="2:15" s="69" customFormat="1" ht="20.25" customHeight="1" thickBot="1">
      <c r="B30" s="70"/>
      <c r="C30" s="71">
        <f>IF(D30&gt;0,D30/FIS!DR40,0)</f>
        <v>0</v>
      </c>
      <c r="D30" s="72"/>
      <c r="E30" s="72"/>
      <c r="F30" s="72"/>
      <c r="G30" s="72"/>
      <c r="H30" s="82"/>
      <c r="I30" s="72"/>
      <c r="J30" s="72"/>
      <c r="K30" s="72"/>
      <c r="L30" s="83" t="str">
        <f t="shared" si="1"/>
        <v> </v>
      </c>
      <c r="M30" s="83" t="str">
        <f t="shared" si="1"/>
        <v> </v>
      </c>
      <c r="N30" s="83" t="str">
        <f t="shared" si="1"/>
        <v> </v>
      </c>
      <c r="O30" s="68" t="str">
        <f t="shared" si="0"/>
        <v> </v>
      </c>
    </row>
    <row r="31" spans="2:15" s="69" customFormat="1" ht="20.25" customHeight="1" thickBot="1">
      <c r="B31" s="70"/>
      <c r="C31" s="71">
        <f>IF(D31&gt;0,D31/FIS!DR41,0)</f>
        <v>0</v>
      </c>
      <c r="D31" s="72"/>
      <c r="E31" s="72"/>
      <c r="F31" s="72"/>
      <c r="G31" s="72"/>
      <c r="H31" s="82"/>
      <c r="I31" s="72"/>
      <c r="J31" s="72"/>
      <c r="K31" s="72"/>
      <c r="L31" s="83" t="str">
        <f t="shared" si="1"/>
        <v> </v>
      </c>
      <c r="M31" s="83" t="str">
        <f t="shared" si="1"/>
        <v> </v>
      </c>
      <c r="N31" s="83" t="str">
        <f t="shared" si="1"/>
        <v> </v>
      </c>
      <c r="O31" s="68" t="str">
        <f t="shared" si="0"/>
        <v> </v>
      </c>
    </row>
    <row r="32" spans="2:15" s="69" customFormat="1" ht="20.25" customHeight="1" thickBot="1">
      <c r="B32" s="70"/>
      <c r="C32" s="71">
        <f>IF(D32&gt;0,D32/FIS!DR42,0)</f>
        <v>0</v>
      </c>
      <c r="D32" s="72"/>
      <c r="E32" s="72"/>
      <c r="F32" s="72"/>
      <c r="G32" s="72"/>
      <c r="H32" s="82"/>
      <c r="I32" s="72"/>
      <c r="J32" s="72"/>
      <c r="K32" s="72"/>
      <c r="L32" s="83" t="str">
        <f t="shared" si="1"/>
        <v> </v>
      </c>
      <c r="M32" s="83" t="str">
        <f t="shared" si="1"/>
        <v> </v>
      </c>
      <c r="N32" s="83" t="str">
        <f t="shared" si="1"/>
        <v> </v>
      </c>
      <c r="O32" s="68" t="str">
        <f t="shared" si="0"/>
        <v> </v>
      </c>
    </row>
    <row r="33" spans="2:15" s="69" customFormat="1" ht="20.25" customHeight="1" thickBot="1">
      <c r="B33" s="70"/>
      <c r="C33" s="71">
        <f>IF(D33&gt;0,D33/FIS!DR43,0)</f>
        <v>0</v>
      </c>
      <c r="D33" s="72"/>
      <c r="E33" s="72"/>
      <c r="F33" s="72"/>
      <c r="G33" s="72"/>
      <c r="H33" s="82"/>
      <c r="I33" s="72"/>
      <c r="J33" s="72"/>
      <c r="K33" s="72"/>
      <c r="L33" s="83" t="str">
        <f t="shared" si="1"/>
        <v> </v>
      </c>
      <c r="M33" s="83" t="str">
        <f t="shared" si="1"/>
        <v> </v>
      </c>
      <c r="N33" s="83" t="str">
        <f t="shared" si="1"/>
        <v> </v>
      </c>
      <c r="O33" s="68" t="str">
        <f t="shared" si="0"/>
        <v> </v>
      </c>
    </row>
    <row r="34" spans="2:15" s="69" customFormat="1" ht="20.25" customHeight="1" thickBot="1">
      <c r="B34" s="70"/>
      <c r="C34" s="71">
        <f>IF(D34&gt;0,D34/FIS!DR44,0)</f>
        <v>0</v>
      </c>
      <c r="D34" s="72"/>
      <c r="E34" s="72"/>
      <c r="F34" s="72"/>
      <c r="G34" s="72"/>
      <c r="H34" s="82"/>
      <c r="I34" s="72"/>
      <c r="J34" s="72"/>
      <c r="K34" s="72"/>
      <c r="L34" s="83" t="str">
        <f t="shared" si="1"/>
        <v> </v>
      </c>
      <c r="M34" s="83" t="str">
        <f t="shared" si="1"/>
        <v> </v>
      </c>
      <c r="N34" s="83" t="str">
        <f t="shared" si="1"/>
        <v> </v>
      </c>
      <c r="O34" s="68" t="str">
        <f t="shared" si="0"/>
        <v> </v>
      </c>
    </row>
    <row r="35" spans="2:15" s="69" customFormat="1" ht="20.25" customHeight="1" thickBot="1">
      <c r="B35" s="70"/>
      <c r="C35" s="71">
        <f>IF(D35&gt;0,D35/FIS!DR45,0)</f>
        <v>0</v>
      </c>
      <c r="D35" s="72"/>
      <c r="E35" s="72"/>
      <c r="F35" s="72"/>
      <c r="G35" s="72"/>
      <c r="H35" s="82"/>
      <c r="I35" s="72"/>
      <c r="J35" s="72"/>
      <c r="K35" s="72"/>
      <c r="L35" s="83" t="str">
        <f t="shared" si="1"/>
        <v> </v>
      </c>
      <c r="M35" s="83" t="str">
        <f t="shared" si="1"/>
        <v> </v>
      </c>
      <c r="N35" s="83" t="str">
        <f t="shared" si="1"/>
        <v> </v>
      </c>
      <c r="O35" s="68" t="str">
        <f t="shared" si="0"/>
        <v> </v>
      </c>
    </row>
    <row r="36" spans="2:15" s="69" customFormat="1" ht="20.25" customHeight="1" thickBot="1">
      <c r="B36" s="70"/>
      <c r="C36" s="71">
        <f>IF(D36&gt;0,D36/FIS!DR46,0)</f>
        <v>0</v>
      </c>
      <c r="D36" s="72"/>
      <c r="E36" s="72"/>
      <c r="F36" s="72"/>
      <c r="G36" s="72"/>
      <c r="H36" s="82"/>
      <c r="I36" s="72"/>
      <c r="J36" s="72"/>
      <c r="K36" s="72"/>
      <c r="L36" s="83" t="str">
        <f t="shared" si="1"/>
        <v> </v>
      </c>
      <c r="M36" s="83" t="str">
        <f t="shared" si="1"/>
        <v> </v>
      </c>
      <c r="N36" s="83" t="str">
        <f t="shared" si="1"/>
        <v> </v>
      </c>
      <c r="O36" s="68" t="str">
        <f t="shared" si="0"/>
        <v> </v>
      </c>
    </row>
    <row r="37" spans="2:15" s="69" customFormat="1" ht="20.25" customHeight="1" thickBot="1">
      <c r="B37" s="70"/>
      <c r="C37" s="71">
        <f>IF(D37&gt;0,D37/FIS!DR47,0)</f>
        <v>0</v>
      </c>
      <c r="D37" s="72"/>
      <c r="E37" s="72"/>
      <c r="F37" s="72"/>
      <c r="G37" s="72"/>
      <c r="H37" s="82"/>
      <c r="I37" s="72"/>
      <c r="J37" s="72"/>
      <c r="K37" s="72"/>
      <c r="L37" s="83" t="str">
        <f t="shared" si="1"/>
        <v> </v>
      </c>
      <c r="M37" s="83" t="str">
        <f t="shared" si="1"/>
        <v> </v>
      </c>
      <c r="N37" s="83" t="str">
        <f t="shared" si="1"/>
        <v> </v>
      </c>
      <c r="O37" s="68" t="str">
        <f t="shared" si="0"/>
        <v> </v>
      </c>
    </row>
    <row r="38" spans="2:15" s="69" customFormat="1" ht="20.25" customHeight="1" thickBot="1">
      <c r="B38" s="70"/>
      <c r="C38" s="71">
        <f>IF(D38&gt;0,D38/FIS!DR48,0)</f>
        <v>0</v>
      </c>
      <c r="D38" s="72"/>
      <c r="E38" s="72"/>
      <c r="F38" s="72"/>
      <c r="G38" s="72"/>
      <c r="H38" s="82"/>
      <c r="I38" s="72"/>
      <c r="J38" s="72"/>
      <c r="K38" s="72"/>
      <c r="L38" s="83" t="str">
        <f t="shared" si="1"/>
        <v> </v>
      </c>
      <c r="M38" s="83" t="str">
        <f t="shared" si="1"/>
        <v> </v>
      </c>
      <c r="N38" s="83" t="str">
        <f t="shared" si="1"/>
        <v> </v>
      </c>
      <c r="O38" s="68" t="str">
        <f t="shared" si="0"/>
        <v> </v>
      </c>
    </row>
    <row r="39" spans="2:15" s="69" customFormat="1" ht="20.25" customHeight="1">
      <c r="B39" s="70"/>
      <c r="C39" s="71">
        <f>IF(D39&gt;0,D39/FIS!DR49,0)</f>
        <v>0</v>
      </c>
      <c r="D39" s="72"/>
      <c r="E39" s="72"/>
      <c r="F39" s="72"/>
      <c r="G39" s="72"/>
      <c r="H39" s="82"/>
      <c r="I39" s="72"/>
      <c r="J39" s="72"/>
      <c r="K39" s="72"/>
      <c r="L39" s="83" t="str">
        <f t="shared" si="1"/>
        <v> </v>
      </c>
      <c r="M39" s="83" t="str">
        <f t="shared" si="1"/>
        <v> </v>
      </c>
      <c r="N39" s="83" t="str">
        <f t="shared" si="1"/>
        <v> </v>
      </c>
      <c r="O39" s="68" t="str">
        <f t="shared" si="0"/>
        <v> </v>
      </c>
    </row>
    <row r="40" spans="2:15" s="69" customFormat="1" ht="20.25" customHeight="1" thickBot="1">
      <c r="B40" s="73"/>
      <c r="C40" s="85">
        <f aca="true" t="shared" si="2" ref="C40:K40">SUM(C7:C39)</f>
        <v>0</v>
      </c>
      <c r="D40" s="74">
        <f t="shared" si="2"/>
        <v>0</v>
      </c>
      <c r="E40" s="75">
        <f t="shared" si="2"/>
        <v>0</v>
      </c>
      <c r="F40" s="75">
        <f t="shared" si="2"/>
        <v>0</v>
      </c>
      <c r="G40" s="75">
        <f t="shared" si="2"/>
        <v>0</v>
      </c>
      <c r="H40" s="75"/>
      <c r="I40" s="75">
        <f t="shared" si="2"/>
        <v>0</v>
      </c>
      <c r="J40" s="75">
        <f t="shared" si="2"/>
        <v>0</v>
      </c>
      <c r="K40" s="75">
        <f t="shared" si="2"/>
        <v>0</v>
      </c>
      <c r="L40" s="86"/>
      <c r="M40" s="86"/>
      <c r="N40" s="86"/>
      <c r="O40" s="76" t="str">
        <f>IF(D40&gt;0,(E40+F40+G40)-(I40+J40+K40)," ")</f>
        <v> </v>
      </c>
    </row>
    <row r="41" spans="5:14" ht="22.5" customHeight="1">
      <c r="E41" s="64"/>
      <c r="F41" s="64"/>
      <c r="G41" s="64"/>
      <c r="H41" s="64"/>
      <c r="I41" s="64"/>
      <c r="J41" s="64"/>
      <c r="K41" s="64"/>
      <c r="L41" s="64"/>
      <c r="M41" s="64"/>
      <c r="N41" s="64"/>
    </row>
    <row r="42" spans="5:14" ht="22.5" customHeight="1">
      <c r="E42" s="64"/>
      <c r="F42" s="64"/>
      <c r="G42" s="64"/>
      <c r="H42" s="64"/>
      <c r="I42" s="64"/>
      <c r="J42" s="64"/>
      <c r="K42" s="64"/>
      <c r="L42" s="64"/>
      <c r="M42" s="64"/>
      <c r="N42" s="64"/>
    </row>
    <row r="43" spans="5:14" ht="22.5" customHeight="1">
      <c r="E43" s="64"/>
      <c r="F43" s="64"/>
      <c r="G43" s="64"/>
      <c r="H43" s="64"/>
      <c r="I43" s="64"/>
      <c r="J43" s="64"/>
      <c r="K43" s="64"/>
      <c r="L43" s="64"/>
      <c r="M43" s="64"/>
      <c r="N43" s="64"/>
    </row>
    <row r="44" spans="5:14" ht="22.5" customHeight="1">
      <c r="E44" s="64"/>
      <c r="F44" s="64"/>
      <c r="G44" s="64"/>
      <c r="H44" s="64"/>
      <c r="I44" s="64"/>
      <c r="J44" s="64"/>
      <c r="K44" s="64"/>
      <c r="L44" s="64"/>
      <c r="M44" s="64"/>
      <c r="N44" s="64"/>
    </row>
    <row r="45" spans="5:14" ht="22.5" customHeight="1">
      <c r="E45" s="64"/>
      <c r="F45" s="64"/>
      <c r="G45" s="64"/>
      <c r="H45" s="64"/>
      <c r="I45" s="64"/>
      <c r="J45" s="64"/>
      <c r="K45" s="64"/>
      <c r="L45" s="64"/>
      <c r="M45" s="64"/>
      <c r="N45" s="64"/>
    </row>
    <row r="46" spans="5:14" ht="22.5" customHeight="1">
      <c r="E46" s="64"/>
      <c r="F46" s="64"/>
      <c r="G46" s="64"/>
      <c r="H46" s="64"/>
      <c r="I46" s="64"/>
      <c r="J46" s="64"/>
      <c r="K46" s="64"/>
      <c r="L46" s="64"/>
      <c r="M46" s="64"/>
      <c r="N46" s="64"/>
    </row>
    <row r="47" spans="5:14" ht="22.5" customHeight="1">
      <c r="E47" s="64"/>
      <c r="F47" s="64"/>
      <c r="G47" s="64"/>
      <c r="H47" s="64"/>
      <c r="I47" s="64"/>
      <c r="J47" s="64"/>
      <c r="K47" s="64"/>
      <c r="L47" s="64"/>
      <c r="M47" s="64"/>
      <c r="N47" s="64"/>
    </row>
    <row r="48" spans="5:14" ht="22.5" customHeight="1">
      <c r="E48" s="64"/>
      <c r="F48" s="64"/>
      <c r="G48" s="64"/>
      <c r="H48" s="64"/>
      <c r="I48" s="64"/>
      <c r="J48" s="64"/>
      <c r="K48" s="64"/>
      <c r="L48" s="64"/>
      <c r="M48" s="64"/>
      <c r="N48" s="64"/>
    </row>
    <row r="49" spans="5:14" ht="22.5" customHeight="1">
      <c r="E49" s="64"/>
      <c r="F49" s="64"/>
      <c r="G49" s="64"/>
      <c r="H49" s="64"/>
      <c r="I49" s="64"/>
      <c r="J49" s="64"/>
      <c r="K49" s="64"/>
      <c r="L49" s="64"/>
      <c r="M49" s="64"/>
      <c r="N49" s="64"/>
    </row>
    <row r="50" spans="5:14" ht="22.5" customHeight="1">
      <c r="E50" s="64"/>
      <c r="F50" s="64"/>
      <c r="G50" s="64"/>
      <c r="H50" s="64"/>
      <c r="I50" s="64"/>
      <c r="J50" s="64"/>
      <c r="K50" s="64"/>
      <c r="L50" s="64"/>
      <c r="M50" s="64"/>
      <c r="N50" s="64"/>
    </row>
    <row r="51" spans="5:14" ht="22.5" customHeight="1">
      <c r="E51" s="64"/>
      <c r="F51" s="64"/>
      <c r="G51" s="64"/>
      <c r="H51" s="64"/>
      <c r="I51" s="64"/>
      <c r="J51" s="64"/>
      <c r="K51" s="64"/>
      <c r="L51" s="64"/>
      <c r="M51" s="64"/>
      <c r="N51" s="64"/>
    </row>
    <row r="52" spans="5:14" ht="22.5" customHeight="1">
      <c r="E52" s="64"/>
      <c r="F52" s="64"/>
      <c r="G52" s="64"/>
      <c r="H52" s="64"/>
      <c r="I52" s="64"/>
      <c r="J52" s="64"/>
      <c r="K52" s="64"/>
      <c r="L52" s="64"/>
      <c r="M52" s="64"/>
      <c r="N52" s="64"/>
    </row>
    <row r="53" spans="5:14" ht="22.5" customHeight="1">
      <c r="E53" s="64"/>
      <c r="F53" s="64"/>
      <c r="G53" s="64"/>
      <c r="H53" s="64"/>
      <c r="I53" s="64"/>
      <c r="J53" s="64"/>
      <c r="K53" s="64"/>
      <c r="L53" s="64"/>
      <c r="M53" s="64"/>
      <c r="N53" s="64"/>
    </row>
    <row r="54" spans="5:14" ht="22.5" customHeight="1">
      <c r="E54" s="64"/>
      <c r="F54" s="64"/>
      <c r="G54" s="64"/>
      <c r="H54" s="64"/>
      <c r="I54" s="64"/>
      <c r="J54" s="64"/>
      <c r="K54" s="64"/>
      <c r="L54" s="64"/>
      <c r="M54" s="64"/>
      <c r="N54" s="64"/>
    </row>
    <row r="55" spans="5:14" ht="22.5" customHeight="1">
      <c r="E55" s="64"/>
      <c r="F55" s="64"/>
      <c r="G55" s="64"/>
      <c r="H55" s="64"/>
      <c r="I55" s="64"/>
      <c r="J55" s="64"/>
      <c r="K55" s="64"/>
      <c r="L55" s="64"/>
      <c r="M55" s="64"/>
      <c r="N55" s="64"/>
    </row>
    <row r="56" spans="5:14" ht="22.5" customHeight="1">
      <c r="E56" s="64"/>
      <c r="F56" s="64"/>
      <c r="G56" s="64"/>
      <c r="H56" s="64"/>
      <c r="I56" s="64"/>
      <c r="J56" s="64"/>
      <c r="K56" s="64"/>
      <c r="L56" s="64"/>
      <c r="M56" s="64"/>
      <c r="N56" s="64"/>
    </row>
    <row r="57" spans="5:14" ht="22.5" customHeight="1">
      <c r="E57" s="64"/>
      <c r="F57" s="64"/>
      <c r="G57" s="64"/>
      <c r="H57" s="64"/>
      <c r="I57" s="64"/>
      <c r="J57" s="64"/>
      <c r="K57" s="64"/>
      <c r="L57" s="64"/>
      <c r="M57" s="64"/>
      <c r="N57" s="64"/>
    </row>
    <row r="58" spans="5:14" ht="22.5" customHeight="1">
      <c r="E58" s="64"/>
      <c r="F58" s="64"/>
      <c r="G58" s="64"/>
      <c r="H58" s="64"/>
      <c r="I58" s="64"/>
      <c r="J58" s="64"/>
      <c r="K58" s="64"/>
      <c r="L58" s="64"/>
      <c r="M58" s="64"/>
      <c r="N58" s="64"/>
    </row>
    <row r="59" spans="5:14" ht="22.5" customHeight="1">
      <c r="E59" s="64"/>
      <c r="F59" s="64"/>
      <c r="G59" s="64"/>
      <c r="H59" s="64"/>
      <c r="I59" s="64"/>
      <c r="J59" s="64"/>
      <c r="K59" s="64"/>
      <c r="L59" s="64"/>
      <c r="M59" s="64"/>
      <c r="N59" s="64"/>
    </row>
    <row r="60" spans="5:14" ht="22.5" customHeight="1">
      <c r="E60" s="64"/>
      <c r="F60" s="64"/>
      <c r="G60" s="64"/>
      <c r="H60" s="64"/>
      <c r="I60" s="64"/>
      <c r="J60" s="64"/>
      <c r="K60" s="64"/>
      <c r="L60" s="64"/>
      <c r="M60" s="64"/>
      <c r="N60" s="64"/>
    </row>
    <row r="61" spans="5:14" ht="22.5" customHeight="1">
      <c r="E61" s="64"/>
      <c r="F61" s="64"/>
      <c r="G61" s="64"/>
      <c r="H61" s="64"/>
      <c r="I61" s="64"/>
      <c r="J61" s="64"/>
      <c r="K61" s="64"/>
      <c r="L61" s="64"/>
      <c r="M61" s="64"/>
      <c r="N61" s="64"/>
    </row>
    <row r="62" spans="5:14" ht="22.5" customHeight="1">
      <c r="E62" s="64"/>
      <c r="F62" s="64"/>
      <c r="G62" s="64"/>
      <c r="H62" s="64"/>
      <c r="I62" s="64"/>
      <c r="J62" s="64"/>
      <c r="K62" s="64"/>
      <c r="L62" s="64"/>
      <c r="M62" s="64"/>
      <c r="N62" s="64"/>
    </row>
    <row r="63" spans="5:14" ht="22.5" customHeight="1">
      <c r="E63" s="64"/>
      <c r="F63" s="64"/>
      <c r="G63" s="64"/>
      <c r="H63" s="64"/>
      <c r="I63" s="64"/>
      <c r="J63" s="64"/>
      <c r="K63" s="64"/>
      <c r="L63" s="64"/>
      <c r="M63" s="64"/>
      <c r="N63" s="64"/>
    </row>
    <row r="64" spans="5:14" ht="22.5" customHeight="1">
      <c r="E64" s="64"/>
      <c r="F64" s="64"/>
      <c r="G64" s="64"/>
      <c r="H64" s="64"/>
      <c r="I64" s="64"/>
      <c r="J64" s="64"/>
      <c r="K64" s="64"/>
      <c r="L64" s="64"/>
      <c r="M64" s="64"/>
      <c r="N64" s="64"/>
    </row>
    <row r="65" spans="5:14" ht="22.5" customHeight="1">
      <c r="E65" s="64"/>
      <c r="F65" s="64"/>
      <c r="G65" s="64"/>
      <c r="H65" s="64"/>
      <c r="I65" s="64"/>
      <c r="J65" s="64"/>
      <c r="K65" s="64"/>
      <c r="L65" s="64"/>
      <c r="M65" s="64"/>
      <c r="N65" s="64"/>
    </row>
    <row r="66" spans="5:14" ht="22.5" customHeight="1">
      <c r="E66" s="64"/>
      <c r="F66" s="64"/>
      <c r="G66" s="64"/>
      <c r="H66" s="64"/>
      <c r="I66" s="64"/>
      <c r="J66" s="64"/>
      <c r="K66" s="64"/>
      <c r="L66" s="64"/>
      <c r="M66" s="64"/>
      <c r="N66" s="64"/>
    </row>
    <row r="67" spans="5:14" ht="22.5" customHeight="1">
      <c r="E67" s="64"/>
      <c r="F67" s="64"/>
      <c r="G67" s="64"/>
      <c r="H67" s="64"/>
      <c r="I67" s="64"/>
      <c r="J67" s="64"/>
      <c r="K67" s="64"/>
      <c r="L67" s="64"/>
      <c r="M67" s="64"/>
      <c r="N67" s="64"/>
    </row>
    <row r="68" spans="5:14" ht="22.5" customHeight="1">
      <c r="E68" s="64"/>
      <c r="F68" s="64"/>
      <c r="G68" s="64"/>
      <c r="H68" s="64"/>
      <c r="I68" s="64"/>
      <c r="J68" s="64"/>
      <c r="K68" s="64"/>
      <c r="L68" s="64"/>
      <c r="M68" s="64"/>
      <c r="N68" s="64"/>
    </row>
    <row r="69" spans="5:14" ht="22.5" customHeight="1">
      <c r="E69" s="64"/>
      <c r="F69" s="64"/>
      <c r="G69" s="64"/>
      <c r="H69" s="64"/>
      <c r="I69" s="64"/>
      <c r="J69" s="64"/>
      <c r="K69" s="64"/>
      <c r="L69" s="64"/>
      <c r="M69" s="64"/>
      <c r="N69" s="64"/>
    </row>
    <row r="70" spans="5:14" ht="22.5" customHeight="1">
      <c r="E70" s="64"/>
      <c r="F70" s="64"/>
      <c r="G70" s="64"/>
      <c r="H70" s="64"/>
      <c r="I70" s="64"/>
      <c r="J70" s="64"/>
      <c r="K70" s="64"/>
      <c r="L70" s="64"/>
      <c r="M70" s="64"/>
      <c r="N70" s="64"/>
    </row>
    <row r="71" spans="5:14" ht="22.5" customHeight="1">
      <c r="E71" s="64"/>
      <c r="F71" s="64"/>
      <c r="G71" s="64"/>
      <c r="H71" s="64"/>
      <c r="I71" s="64"/>
      <c r="J71" s="64"/>
      <c r="K71" s="64"/>
      <c r="L71" s="64"/>
      <c r="M71" s="64"/>
      <c r="N71" s="64"/>
    </row>
    <row r="72" spans="5:14" ht="22.5" customHeight="1">
      <c r="E72" s="64"/>
      <c r="F72" s="64"/>
      <c r="G72" s="64"/>
      <c r="H72" s="64"/>
      <c r="I72" s="64"/>
      <c r="J72" s="64"/>
      <c r="K72" s="64"/>
      <c r="L72" s="64"/>
      <c r="M72" s="64"/>
      <c r="N72" s="64"/>
    </row>
    <row r="73" spans="5:14" ht="22.5" customHeight="1">
      <c r="E73" s="64"/>
      <c r="F73" s="64"/>
      <c r="G73" s="64"/>
      <c r="H73" s="64"/>
      <c r="I73" s="64"/>
      <c r="J73" s="64"/>
      <c r="K73" s="64"/>
      <c r="L73" s="64"/>
      <c r="M73" s="64"/>
      <c r="N73" s="64"/>
    </row>
    <row r="74" spans="5:14" ht="22.5" customHeight="1">
      <c r="E74" s="64"/>
      <c r="F74" s="64"/>
      <c r="G74" s="64"/>
      <c r="H74" s="64"/>
      <c r="I74" s="64"/>
      <c r="J74" s="64"/>
      <c r="K74" s="64"/>
      <c r="L74" s="64"/>
      <c r="M74" s="64"/>
      <c r="N74" s="64"/>
    </row>
    <row r="75" spans="5:14" ht="22.5" customHeight="1">
      <c r="E75" s="64"/>
      <c r="F75" s="64"/>
      <c r="G75" s="64"/>
      <c r="H75" s="64"/>
      <c r="I75" s="64"/>
      <c r="J75" s="64"/>
      <c r="K75" s="64"/>
      <c r="L75" s="64"/>
      <c r="M75" s="64"/>
      <c r="N75" s="64"/>
    </row>
    <row r="76" spans="5:14" ht="22.5" customHeight="1">
      <c r="E76" s="64"/>
      <c r="F76" s="64"/>
      <c r="G76" s="64"/>
      <c r="H76" s="64"/>
      <c r="I76" s="64"/>
      <c r="J76" s="64"/>
      <c r="K76" s="64"/>
      <c r="L76" s="64"/>
      <c r="M76" s="64"/>
      <c r="N76" s="64"/>
    </row>
    <row r="77" spans="5:14" ht="22.5" customHeight="1">
      <c r="E77" s="64"/>
      <c r="F77" s="64"/>
      <c r="G77" s="64"/>
      <c r="H77" s="64"/>
      <c r="I77" s="64"/>
      <c r="J77" s="64"/>
      <c r="K77" s="64"/>
      <c r="L77" s="64"/>
      <c r="M77" s="64"/>
      <c r="N77" s="64"/>
    </row>
    <row r="78" spans="5:14" ht="22.5" customHeight="1">
      <c r="E78" s="64"/>
      <c r="F78" s="64"/>
      <c r="G78" s="64"/>
      <c r="H78" s="64"/>
      <c r="I78" s="64"/>
      <c r="J78" s="64"/>
      <c r="K78" s="64"/>
      <c r="L78" s="64"/>
      <c r="M78" s="64"/>
      <c r="N78" s="64"/>
    </row>
    <row r="79" spans="5:14" ht="22.5" customHeight="1">
      <c r="E79" s="64"/>
      <c r="F79" s="64"/>
      <c r="G79" s="64"/>
      <c r="H79" s="64"/>
      <c r="I79" s="64"/>
      <c r="J79" s="64"/>
      <c r="K79" s="64"/>
      <c r="L79" s="64"/>
      <c r="M79" s="64"/>
      <c r="N79" s="64"/>
    </row>
    <row r="80" spans="5:14" ht="22.5" customHeight="1">
      <c r="E80" s="64"/>
      <c r="F80" s="64"/>
      <c r="G80" s="64"/>
      <c r="H80" s="64"/>
      <c r="I80" s="64"/>
      <c r="J80" s="64"/>
      <c r="K80" s="64"/>
      <c r="L80" s="64"/>
      <c r="M80" s="64"/>
      <c r="N80" s="64"/>
    </row>
    <row r="81" spans="5:14" ht="22.5" customHeight="1">
      <c r="E81" s="64"/>
      <c r="F81" s="64"/>
      <c r="G81" s="64"/>
      <c r="H81" s="64"/>
      <c r="I81" s="64"/>
      <c r="J81" s="64"/>
      <c r="K81" s="64"/>
      <c r="L81" s="64"/>
      <c r="M81" s="64"/>
      <c r="N81" s="64"/>
    </row>
    <row r="82" spans="5:14" ht="22.5" customHeight="1">
      <c r="E82" s="64"/>
      <c r="F82" s="64"/>
      <c r="G82" s="64"/>
      <c r="H82" s="64"/>
      <c r="I82" s="64"/>
      <c r="J82" s="64"/>
      <c r="K82" s="64"/>
      <c r="L82" s="64"/>
      <c r="M82" s="64"/>
      <c r="N82" s="64"/>
    </row>
    <row r="83" spans="5:14" ht="22.5" customHeight="1">
      <c r="E83" s="64"/>
      <c r="F83" s="64"/>
      <c r="G83" s="64"/>
      <c r="H83" s="64"/>
      <c r="I83" s="64"/>
      <c r="J83" s="64"/>
      <c r="K83" s="64"/>
      <c r="L83" s="64"/>
      <c r="M83" s="64"/>
      <c r="N83" s="64"/>
    </row>
    <row r="84" spans="5:14" ht="22.5" customHeight="1">
      <c r="E84" s="64"/>
      <c r="F84" s="64"/>
      <c r="G84" s="64"/>
      <c r="H84" s="64"/>
      <c r="I84" s="64"/>
      <c r="J84" s="64"/>
      <c r="K84" s="64"/>
      <c r="L84" s="64"/>
      <c r="M84" s="64"/>
      <c r="N84" s="64"/>
    </row>
    <row r="85" spans="5:14" ht="22.5" customHeight="1">
      <c r="E85" s="64"/>
      <c r="F85" s="64"/>
      <c r="G85" s="64"/>
      <c r="H85" s="64"/>
      <c r="I85" s="64"/>
      <c r="J85" s="64"/>
      <c r="K85" s="64"/>
      <c r="L85" s="64"/>
      <c r="M85" s="64"/>
      <c r="N85" s="64"/>
    </row>
    <row r="86" spans="5:14" ht="22.5" customHeight="1">
      <c r="E86" s="64"/>
      <c r="F86" s="64"/>
      <c r="G86" s="64"/>
      <c r="H86" s="64"/>
      <c r="I86" s="64"/>
      <c r="J86" s="64"/>
      <c r="K86" s="64"/>
      <c r="L86" s="64"/>
      <c r="M86" s="64"/>
      <c r="N86" s="64"/>
    </row>
    <row r="87" spans="5:14" ht="22.5" customHeight="1">
      <c r="E87" s="64"/>
      <c r="F87" s="64"/>
      <c r="G87" s="64"/>
      <c r="H87" s="64"/>
      <c r="I87" s="64"/>
      <c r="J87" s="64"/>
      <c r="K87" s="64"/>
      <c r="L87" s="64"/>
      <c r="M87" s="64"/>
      <c r="N87" s="64"/>
    </row>
    <row r="88" spans="5:14" ht="22.5" customHeight="1">
      <c r="E88" s="64"/>
      <c r="F88" s="64"/>
      <c r="G88" s="64"/>
      <c r="H88" s="64"/>
      <c r="I88" s="64"/>
      <c r="J88" s="64"/>
      <c r="K88" s="64"/>
      <c r="L88" s="64"/>
      <c r="M88" s="64"/>
      <c r="N88" s="64"/>
    </row>
    <row r="89" spans="5:14" ht="22.5" customHeight="1">
      <c r="E89" s="64"/>
      <c r="F89" s="64"/>
      <c r="G89" s="64"/>
      <c r="H89" s="64"/>
      <c r="I89" s="64"/>
      <c r="J89" s="64"/>
      <c r="K89" s="64"/>
      <c r="L89" s="64"/>
      <c r="M89" s="64"/>
      <c r="N89" s="64"/>
    </row>
    <row r="90" spans="5:14" ht="22.5" customHeight="1">
      <c r="E90" s="64"/>
      <c r="F90" s="64"/>
      <c r="G90" s="64"/>
      <c r="H90" s="64"/>
      <c r="I90" s="64"/>
      <c r="J90" s="64"/>
      <c r="K90" s="64"/>
      <c r="L90" s="64"/>
      <c r="M90" s="64"/>
      <c r="N90" s="64"/>
    </row>
    <row r="91" spans="5:14" ht="22.5" customHeight="1">
      <c r="E91" s="64"/>
      <c r="F91" s="64"/>
      <c r="G91" s="64"/>
      <c r="H91" s="64"/>
      <c r="I91" s="64"/>
      <c r="J91" s="64"/>
      <c r="K91" s="64"/>
      <c r="L91" s="64"/>
      <c r="M91" s="64"/>
      <c r="N91" s="64"/>
    </row>
    <row r="92" spans="5:14" ht="22.5" customHeight="1">
      <c r="E92" s="64"/>
      <c r="F92" s="64"/>
      <c r="G92" s="64"/>
      <c r="H92" s="64"/>
      <c r="I92" s="64"/>
      <c r="J92" s="64"/>
      <c r="K92" s="64"/>
      <c r="L92" s="64"/>
      <c r="M92" s="64"/>
      <c r="N92" s="64"/>
    </row>
    <row r="93" spans="5:14" ht="22.5" customHeight="1">
      <c r="E93" s="64"/>
      <c r="F93" s="64"/>
      <c r="G93" s="64"/>
      <c r="H93" s="64"/>
      <c r="I93" s="64"/>
      <c r="J93" s="64"/>
      <c r="K93" s="64"/>
      <c r="L93" s="64"/>
      <c r="M93" s="64"/>
      <c r="N93" s="64"/>
    </row>
    <row r="94" spans="5:14" ht="22.5" customHeight="1">
      <c r="E94" s="64"/>
      <c r="F94" s="64"/>
      <c r="G94" s="64"/>
      <c r="H94" s="64"/>
      <c r="I94" s="64"/>
      <c r="J94" s="64"/>
      <c r="K94" s="64"/>
      <c r="L94" s="64"/>
      <c r="M94" s="64"/>
      <c r="N94" s="64"/>
    </row>
    <row r="95" spans="5:14" ht="22.5" customHeight="1">
      <c r="E95" s="64"/>
      <c r="F95" s="64"/>
      <c r="G95" s="64"/>
      <c r="H95" s="64"/>
      <c r="I95" s="64"/>
      <c r="J95" s="64"/>
      <c r="K95" s="64"/>
      <c r="L95" s="64"/>
      <c r="M95" s="64"/>
      <c r="N95" s="64"/>
    </row>
    <row r="96" spans="5:14" ht="22.5" customHeight="1">
      <c r="E96" s="64"/>
      <c r="F96" s="64"/>
      <c r="G96" s="64"/>
      <c r="H96" s="64"/>
      <c r="I96" s="64"/>
      <c r="J96" s="64"/>
      <c r="K96" s="64"/>
      <c r="L96" s="64"/>
      <c r="M96" s="64"/>
      <c r="N96" s="64"/>
    </row>
    <row r="97" spans="5:14" ht="22.5" customHeight="1">
      <c r="E97" s="64"/>
      <c r="F97" s="64"/>
      <c r="G97" s="64"/>
      <c r="H97" s="64"/>
      <c r="I97" s="64"/>
      <c r="J97" s="64"/>
      <c r="K97" s="64"/>
      <c r="L97" s="64"/>
      <c r="M97" s="64"/>
      <c r="N97" s="64"/>
    </row>
    <row r="98" spans="5:14" ht="22.5" customHeight="1">
      <c r="E98" s="64"/>
      <c r="F98" s="64"/>
      <c r="G98" s="64"/>
      <c r="H98" s="64"/>
      <c r="I98" s="64"/>
      <c r="J98" s="64"/>
      <c r="K98" s="64"/>
      <c r="L98" s="64"/>
      <c r="M98" s="64"/>
      <c r="N98" s="64"/>
    </row>
    <row r="99" spans="5:14" ht="22.5" customHeight="1">
      <c r="E99" s="64"/>
      <c r="F99" s="64"/>
      <c r="G99" s="64"/>
      <c r="H99" s="64"/>
      <c r="I99" s="64"/>
      <c r="J99" s="64"/>
      <c r="K99" s="64"/>
      <c r="L99" s="64"/>
      <c r="M99" s="64"/>
      <c r="N99" s="64"/>
    </row>
    <row r="100" spans="5:14" ht="22.5" customHeight="1">
      <c r="E100" s="64"/>
      <c r="F100" s="64"/>
      <c r="G100" s="64"/>
      <c r="H100" s="64"/>
      <c r="I100" s="64"/>
      <c r="J100" s="64"/>
      <c r="K100" s="64"/>
      <c r="L100" s="64"/>
      <c r="M100" s="64"/>
      <c r="N100" s="64"/>
    </row>
    <row r="101" spans="5:14" ht="22.5" customHeight="1">
      <c r="E101" s="64"/>
      <c r="F101" s="64"/>
      <c r="G101" s="64"/>
      <c r="H101" s="64"/>
      <c r="I101" s="64"/>
      <c r="J101" s="64"/>
      <c r="K101" s="64"/>
      <c r="L101" s="64"/>
      <c r="M101" s="64"/>
      <c r="N101" s="64"/>
    </row>
    <row r="102" spans="5:14" ht="22.5" customHeight="1">
      <c r="E102" s="64"/>
      <c r="F102" s="64"/>
      <c r="G102" s="64"/>
      <c r="H102" s="64"/>
      <c r="I102" s="64"/>
      <c r="J102" s="64"/>
      <c r="K102" s="64"/>
      <c r="L102" s="64"/>
      <c r="M102" s="64"/>
      <c r="N102" s="64"/>
    </row>
    <row r="103" spans="5:14" ht="22.5" customHeight="1">
      <c r="E103" s="64"/>
      <c r="F103" s="64"/>
      <c r="G103" s="64"/>
      <c r="H103" s="64"/>
      <c r="I103" s="64"/>
      <c r="J103" s="64"/>
      <c r="K103" s="64"/>
      <c r="L103" s="64"/>
      <c r="M103" s="64"/>
      <c r="N103" s="64"/>
    </row>
    <row r="104" spans="5:14" ht="22.5" customHeight="1">
      <c r="E104" s="64"/>
      <c r="F104" s="64"/>
      <c r="G104" s="64"/>
      <c r="H104" s="64"/>
      <c r="I104" s="64"/>
      <c r="J104" s="64"/>
      <c r="K104" s="64"/>
      <c r="L104" s="64"/>
      <c r="M104" s="64"/>
      <c r="N104" s="64"/>
    </row>
    <row r="105" spans="5:14" ht="22.5" customHeight="1">
      <c r="E105" s="64"/>
      <c r="F105" s="64"/>
      <c r="G105" s="64"/>
      <c r="H105" s="64"/>
      <c r="I105" s="64"/>
      <c r="J105" s="64"/>
      <c r="K105" s="64"/>
      <c r="L105" s="64"/>
      <c r="M105" s="64"/>
      <c r="N105" s="64"/>
    </row>
    <row r="106" spans="5:14" ht="22.5" customHeight="1">
      <c r="E106" s="64"/>
      <c r="F106" s="64"/>
      <c r="G106" s="64"/>
      <c r="H106" s="64"/>
      <c r="I106" s="64"/>
      <c r="J106" s="64"/>
      <c r="K106" s="64"/>
      <c r="L106" s="64"/>
      <c r="M106" s="64"/>
      <c r="N106" s="64"/>
    </row>
    <row r="107" spans="5:14" ht="22.5" customHeight="1">
      <c r="E107" s="64"/>
      <c r="F107" s="64"/>
      <c r="G107" s="64"/>
      <c r="H107" s="64"/>
      <c r="I107" s="64"/>
      <c r="J107" s="64"/>
      <c r="K107" s="64"/>
      <c r="L107" s="64"/>
      <c r="M107" s="64"/>
      <c r="N107" s="64"/>
    </row>
    <row r="108" spans="5:14" ht="22.5" customHeight="1">
      <c r="E108" s="64"/>
      <c r="F108" s="64"/>
      <c r="G108" s="64"/>
      <c r="H108" s="64"/>
      <c r="I108" s="64"/>
      <c r="J108" s="64"/>
      <c r="K108" s="64"/>
      <c r="L108" s="64"/>
      <c r="M108" s="64"/>
      <c r="N108" s="64"/>
    </row>
    <row r="109" spans="5:14" ht="22.5" customHeight="1">
      <c r="E109" s="64"/>
      <c r="F109" s="64"/>
      <c r="G109" s="64"/>
      <c r="H109" s="64"/>
      <c r="I109" s="64"/>
      <c r="J109" s="64"/>
      <c r="K109" s="64"/>
      <c r="L109" s="64"/>
      <c r="M109" s="64"/>
      <c r="N109" s="64"/>
    </row>
    <row r="110" spans="5:14" ht="22.5" customHeight="1">
      <c r="E110" s="64"/>
      <c r="F110" s="64"/>
      <c r="G110" s="64"/>
      <c r="H110" s="64"/>
      <c r="I110" s="64"/>
      <c r="J110" s="64"/>
      <c r="K110" s="64"/>
      <c r="L110" s="64"/>
      <c r="M110" s="64"/>
      <c r="N110" s="64"/>
    </row>
    <row r="111" spans="5:14" ht="22.5" customHeight="1">
      <c r="E111" s="64"/>
      <c r="F111" s="64"/>
      <c r="G111" s="64"/>
      <c r="H111" s="64"/>
      <c r="I111" s="64"/>
      <c r="J111" s="64"/>
      <c r="K111" s="64"/>
      <c r="L111" s="64"/>
      <c r="M111" s="64"/>
      <c r="N111" s="64"/>
    </row>
    <row r="112" spans="5:14" ht="22.5" customHeight="1">
      <c r="E112" s="64"/>
      <c r="F112" s="64"/>
      <c r="G112" s="64"/>
      <c r="H112" s="64"/>
      <c r="I112" s="64"/>
      <c r="J112" s="64"/>
      <c r="K112" s="64"/>
      <c r="L112" s="64"/>
      <c r="M112" s="64"/>
      <c r="N112" s="64"/>
    </row>
    <row r="113" spans="5:14" ht="22.5" customHeight="1">
      <c r="E113" s="64"/>
      <c r="F113" s="64"/>
      <c r="G113" s="64"/>
      <c r="H113" s="64"/>
      <c r="I113" s="64"/>
      <c r="J113" s="64"/>
      <c r="K113" s="64"/>
      <c r="L113" s="64"/>
      <c r="M113" s="64"/>
      <c r="N113" s="64"/>
    </row>
    <row r="114" spans="5:14" ht="22.5" customHeight="1">
      <c r="E114" s="64"/>
      <c r="F114" s="64"/>
      <c r="G114" s="64"/>
      <c r="H114" s="64"/>
      <c r="I114" s="64"/>
      <c r="J114" s="64"/>
      <c r="K114" s="64"/>
      <c r="L114" s="64"/>
      <c r="M114" s="64"/>
      <c r="N114" s="64"/>
    </row>
    <row r="115" spans="5:14" ht="22.5" customHeight="1">
      <c r="E115" s="64"/>
      <c r="F115" s="64"/>
      <c r="G115" s="64"/>
      <c r="H115" s="64"/>
      <c r="I115" s="64"/>
      <c r="J115" s="64"/>
      <c r="K115" s="64"/>
      <c r="L115" s="64"/>
      <c r="M115" s="64"/>
      <c r="N115" s="64"/>
    </row>
    <row r="116" spans="5:14" ht="22.5" customHeight="1">
      <c r="E116" s="64"/>
      <c r="F116" s="64"/>
      <c r="G116" s="64"/>
      <c r="H116" s="64"/>
      <c r="I116" s="64"/>
      <c r="J116" s="64"/>
      <c r="K116" s="64"/>
      <c r="L116" s="64"/>
      <c r="M116" s="64"/>
      <c r="N116" s="64"/>
    </row>
    <row r="117" spans="5:14" ht="22.5" customHeight="1">
      <c r="E117" s="64"/>
      <c r="F117" s="64"/>
      <c r="G117" s="64"/>
      <c r="H117" s="64"/>
      <c r="I117" s="64"/>
      <c r="J117" s="64"/>
      <c r="K117" s="64"/>
      <c r="L117" s="64"/>
      <c r="M117" s="64"/>
      <c r="N117" s="64"/>
    </row>
    <row r="118" spans="5:14" ht="22.5" customHeight="1">
      <c r="E118" s="64"/>
      <c r="F118" s="64"/>
      <c r="G118" s="64"/>
      <c r="H118" s="64"/>
      <c r="I118" s="64"/>
      <c r="J118" s="64"/>
      <c r="K118" s="64"/>
      <c r="L118" s="64"/>
      <c r="M118" s="64"/>
      <c r="N118" s="64"/>
    </row>
    <row r="119" spans="5:14" ht="22.5" customHeight="1">
      <c r="E119" s="64"/>
      <c r="F119" s="64"/>
      <c r="G119" s="64"/>
      <c r="H119" s="64"/>
      <c r="I119" s="64"/>
      <c r="J119" s="64"/>
      <c r="K119" s="64"/>
      <c r="L119" s="64"/>
      <c r="M119" s="64"/>
      <c r="N119" s="64"/>
    </row>
    <row r="120" spans="5:14" ht="22.5" customHeight="1">
      <c r="E120" s="64"/>
      <c r="F120" s="64"/>
      <c r="G120" s="64"/>
      <c r="H120" s="64"/>
      <c r="I120" s="64"/>
      <c r="J120" s="64"/>
      <c r="K120" s="64"/>
      <c r="L120" s="64"/>
      <c r="M120" s="64"/>
      <c r="N120" s="64"/>
    </row>
    <row r="121" spans="5:14" ht="22.5" customHeight="1">
      <c r="E121" s="64"/>
      <c r="F121" s="64"/>
      <c r="G121" s="64"/>
      <c r="H121" s="64"/>
      <c r="I121" s="64"/>
      <c r="J121" s="64"/>
      <c r="K121" s="64"/>
      <c r="L121" s="64"/>
      <c r="M121" s="64"/>
      <c r="N121" s="64"/>
    </row>
    <row r="122" spans="5:14" ht="22.5" customHeight="1">
      <c r="E122" s="64"/>
      <c r="F122" s="64"/>
      <c r="G122" s="64"/>
      <c r="H122" s="64"/>
      <c r="I122" s="64"/>
      <c r="J122" s="64"/>
      <c r="K122" s="64"/>
      <c r="L122" s="64"/>
      <c r="M122" s="64"/>
      <c r="N122" s="64"/>
    </row>
    <row r="123" spans="5:14" ht="22.5" customHeight="1">
      <c r="E123" s="64"/>
      <c r="F123" s="64"/>
      <c r="G123" s="64"/>
      <c r="H123" s="64"/>
      <c r="I123" s="64"/>
      <c r="J123" s="64"/>
      <c r="K123" s="64"/>
      <c r="L123" s="64"/>
      <c r="M123" s="64"/>
      <c r="N123" s="64"/>
    </row>
    <row r="124" spans="5:14" ht="22.5" customHeight="1">
      <c r="E124" s="64"/>
      <c r="F124" s="64"/>
      <c r="G124" s="64"/>
      <c r="H124" s="64"/>
      <c r="I124" s="64"/>
      <c r="J124" s="64"/>
      <c r="K124" s="64"/>
      <c r="L124" s="64"/>
      <c r="M124" s="64"/>
      <c r="N124" s="64"/>
    </row>
    <row r="125" spans="5:14" ht="22.5" customHeight="1">
      <c r="E125" s="64"/>
      <c r="F125" s="64"/>
      <c r="G125" s="64"/>
      <c r="H125" s="64"/>
      <c r="I125" s="64"/>
      <c r="J125" s="64"/>
      <c r="K125" s="64"/>
      <c r="L125" s="64"/>
      <c r="M125" s="64"/>
      <c r="N125" s="64"/>
    </row>
    <row r="126" spans="5:14" ht="22.5" customHeight="1">
      <c r="E126" s="64"/>
      <c r="F126" s="64"/>
      <c r="G126" s="64"/>
      <c r="H126" s="64"/>
      <c r="I126" s="64"/>
      <c r="J126" s="64"/>
      <c r="K126" s="64"/>
      <c r="L126" s="64"/>
      <c r="M126" s="64"/>
      <c r="N126" s="64"/>
    </row>
    <row r="127" spans="5:14" ht="22.5" customHeight="1">
      <c r="E127" s="64"/>
      <c r="F127" s="64"/>
      <c r="G127" s="64"/>
      <c r="H127" s="64"/>
      <c r="I127" s="64"/>
      <c r="J127" s="64"/>
      <c r="K127" s="64"/>
      <c r="L127" s="64"/>
      <c r="M127" s="64"/>
      <c r="N127" s="64"/>
    </row>
    <row r="128" spans="5:14" ht="22.5" customHeight="1">
      <c r="E128" s="64"/>
      <c r="F128" s="64"/>
      <c r="G128" s="64"/>
      <c r="H128" s="64"/>
      <c r="I128" s="64"/>
      <c r="J128" s="64"/>
      <c r="K128" s="64"/>
      <c r="L128" s="64"/>
      <c r="M128" s="64"/>
      <c r="N128" s="64"/>
    </row>
    <row r="129" spans="5:14" ht="22.5" customHeight="1">
      <c r="E129" s="64"/>
      <c r="F129" s="64"/>
      <c r="G129" s="64"/>
      <c r="H129" s="64"/>
      <c r="I129" s="64"/>
      <c r="J129" s="64"/>
      <c r="K129" s="64"/>
      <c r="L129" s="64"/>
      <c r="M129" s="64"/>
      <c r="N129" s="64"/>
    </row>
    <row r="130" spans="5:14" ht="22.5" customHeight="1">
      <c r="E130" s="64"/>
      <c r="F130" s="64"/>
      <c r="G130" s="64"/>
      <c r="H130" s="64"/>
      <c r="I130" s="64"/>
      <c r="J130" s="64"/>
      <c r="K130" s="64"/>
      <c r="L130" s="64"/>
      <c r="M130" s="64"/>
      <c r="N130" s="64"/>
    </row>
    <row r="131" spans="5:14" ht="22.5" customHeight="1">
      <c r="E131" s="64"/>
      <c r="F131" s="64"/>
      <c r="G131" s="64"/>
      <c r="H131" s="64"/>
      <c r="I131" s="64"/>
      <c r="J131" s="64"/>
      <c r="K131" s="64"/>
      <c r="L131" s="64"/>
      <c r="M131" s="64"/>
      <c r="N131" s="64"/>
    </row>
    <row r="132" spans="5:14" ht="22.5" customHeight="1">
      <c r="E132" s="64"/>
      <c r="F132" s="64"/>
      <c r="G132" s="64"/>
      <c r="H132" s="64"/>
      <c r="I132" s="64"/>
      <c r="J132" s="64"/>
      <c r="K132" s="64"/>
      <c r="L132" s="64"/>
      <c r="M132" s="64"/>
      <c r="N132" s="64"/>
    </row>
    <row r="133" spans="5:14" ht="22.5" customHeight="1">
      <c r="E133" s="64"/>
      <c r="F133" s="64"/>
      <c r="G133" s="64"/>
      <c r="H133" s="64"/>
      <c r="I133" s="64"/>
      <c r="J133" s="64"/>
      <c r="K133" s="64"/>
      <c r="L133" s="64"/>
      <c r="M133" s="64"/>
      <c r="N133" s="64"/>
    </row>
    <row r="134" spans="5:14" ht="22.5" customHeight="1">
      <c r="E134" s="64"/>
      <c r="F134" s="64"/>
      <c r="G134" s="64"/>
      <c r="H134" s="64"/>
      <c r="I134" s="64"/>
      <c r="J134" s="64"/>
      <c r="K134" s="64"/>
      <c r="L134" s="64"/>
      <c r="M134" s="64"/>
      <c r="N134" s="64"/>
    </row>
    <row r="135" spans="5:14" ht="22.5" customHeight="1">
      <c r="E135" s="64"/>
      <c r="F135" s="64"/>
      <c r="G135" s="64"/>
      <c r="H135" s="64"/>
      <c r="I135" s="64"/>
      <c r="J135" s="64"/>
      <c r="K135" s="64"/>
      <c r="L135" s="64"/>
      <c r="M135" s="64"/>
      <c r="N135" s="64"/>
    </row>
    <row r="136" spans="5:14" ht="22.5" customHeight="1">
      <c r="E136" s="64"/>
      <c r="F136" s="64"/>
      <c r="G136" s="64"/>
      <c r="H136" s="64"/>
      <c r="I136" s="64"/>
      <c r="J136" s="64"/>
      <c r="K136" s="64"/>
      <c r="L136" s="64"/>
      <c r="M136" s="64"/>
      <c r="N136" s="64"/>
    </row>
    <row r="137" spans="5:14" ht="22.5" customHeight="1">
      <c r="E137" s="64"/>
      <c r="F137" s="64"/>
      <c r="G137" s="64"/>
      <c r="H137" s="64"/>
      <c r="I137" s="64"/>
      <c r="J137" s="64"/>
      <c r="K137" s="64"/>
      <c r="L137" s="64"/>
      <c r="M137" s="64"/>
      <c r="N137" s="64"/>
    </row>
    <row r="138" spans="5:14" ht="22.5" customHeight="1">
      <c r="E138" s="64"/>
      <c r="F138" s="64"/>
      <c r="G138" s="64"/>
      <c r="H138" s="64"/>
      <c r="I138" s="64"/>
      <c r="J138" s="64"/>
      <c r="K138" s="64"/>
      <c r="L138" s="64"/>
      <c r="M138" s="64"/>
      <c r="N138" s="64"/>
    </row>
    <row r="139" spans="5:14" ht="22.5" customHeight="1">
      <c r="E139" s="64"/>
      <c r="F139" s="64"/>
      <c r="G139" s="64"/>
      <c r="H139" s="64"/>
      <c r="I139" s="64"/>
      <c r="J139" s="64"/>
      <c r="K139" s="64"/>
      <c r="L139" s="64"/>
      <c r="M139" s="64"/>
      <c r="N139" s="64"/>
    </row>
    <row r="140" spans="5:14" ht="22.5" customHeight="1">
      <c r="E140" s="64"/>
      <c r="F140" s="64"/>
      <c r="G140" s="64"/>
      <c r="H140" s="64"/>
      <c r="I140" s="64"/>
      <c r="J140" s="64"/>
      <c r="K140" s="64"/>
      <c r="L140" s="64"/>
      <c r="M140" s="64"/>
      <c r="N140" s="64"/>
    </row>
    <row r="141" spans="5:14" ht="22.5" customHeight="1">
      <c r="E141" s="64"/>
      <c r="F141" s="64"/>
      <c r="G141" s="64"/>
      <c r="H141" s="64"/>
      <c r="I141" s="64"/>
      <c r="J141" s="64"/>
      <c r="K141" s="64"/>
      <c r="L141" s="64"/>
      <c r="M141" s="64"/>
      <c r="N141" s="64"/>
    </row>
    <row r="142" spans="5:14" ht="22.5" customHeight="1">
      <c r="E142" s="64"/>
      <c r="F142" s="64"/>
      <c r="G142" s="64"/>
      <c r="H142" s="64"/>
      <c r="I142" s="64"/>
      <c r="J142" s="64"/>
      <c r="K142" s="64"/>
      <c r="L142" s="64"/>
      <c r="M142" s="64"/>
      <c r="N142" s="64"/>
    </row>
    <row r="143" spans="5:14" ht="22.5" customHeight="1">
      <c r="E143" s="64"/>
      <c r="F143" s="64"/>
      <c r="G143" s="64"/>
      <c r="H143" s="64"/>
      <c r="I143" s="64"/>
      <c r="J143" s="64"/>
      <c r="K143" s="64"/>
      <c r="L143" s="64"/>
      <c r="M143" s="64"/>
      <c r="N143" s="64"/>
    </row>
    <row r="144" spans="5:14" ht="22.5" customHeight="1">
      <c r="E144" s="64"/>
      <c r="F144" s="64"/>
      <c r="G144" s="64"/>
      <c r="H144" s="64"/>
      <c r="I144" s="64"/>
      <c r="J144" s="64"/>
      <c r="K144" s="64"/>
      <c r="L144" s="64"/>
      <c r="M144" s="64"/>
      <c r="N144" s="64"/>
    </row>
    <row r="145" spans="5:14" ht="22.5" customHeight="1">
      <c r="E145" s="64"/>
      <c r="F145" s="64"/>
      <c r="G145" s="64"/>
      <c r="H145" s="64"/>
      <c r="I145" s="64"/>
      <c r="J145" s="64"/>
      <c r="K145" s="64"/>
      <c r="L145" s="64"/>
      <c r="M145" s="64"/>
      <c r="N145" s="64"/>
    </row>
    <row r="146" spans="5:14" ht="22.5" customHeight="1">
      <c r="E146" s="64"/>
      <c r="F146" s="64"/>
      <c r="G146" s="64"/>
      <c r="H146" s="64"/>
      <c r="I146" s="64"/>
      <c r="J146" s="64"/>
      <c r="K146" s="64"/>
      <c r="L146" s="64"/>
      <c r="M146" s="64"/>
      <c r="N146" s="64"/>
    </row>
    <row r="147" spans="5:14" ht="22.5" customHeight="1">
      <c r="E147" s="64"/>
      <c r="F147" s="64"/>
      <c r="G147" s="64"/>
      <c r="H147" s="64"/>
      <c r="I147" s="64"/>
      <c r="J147" s="64"/>
      <c r="K147" s="64"/>
      <c r="L147" s="64"/>
      <c r="M147" s="64"/>
      <c r="N147" s="64"/>
    </row>
    <row r="148" spans="5:14" ht="22.5" customHeight="1">
      <c r="E148" s="64"/>
      <c r="F148" s="64"/>
      <c r="G148" s="64"/>
      <c r="H148" s="64"/>
      <c r="I148" s="64"/>
      <c r="J148" s="64"/>
      <c r="K148" s="64"/>
      <c r="L148" s="64"/>
      <c r="M148" s="64"/>
      <c r="N148" s="64"/>
    </row>
    <row r="149" spans="5:14" ht="22.5" customHeight="1">
      <c r="E149" s="64"/>
      <c r="F149" s="64"/>
      <c r="G149" s="64"/>
      <c r="H149" s="64"/>
      <c r="I149" s="64"/>
      <c r="J149" s="64"/>
      <c r="K149" s="64"/>
      <c r="L149" s="64"/>
      <c r="M149" s="64"/>
      <c r="N149" s="64"/>
    </row>
    <row r="150" spans="5:14" ht="22.5" customHeight="1">
      <c r="E150" s="64"/>
      <c r="F150" s="64"/>
      <c r="G150" s="64"/>
      <c r="H150" s="64"/>
      <c r="I150" s="64"/>
      <c r="J150" s="64"/>
      <c r="K150" s="64"/>
      <c r="L150" s="64"/>
      <c r="M150" s="64"/>
      <c r="N150" s="64"/>
    </row>
    <row r="151" spans="5:14" ht="22.5" customHeight="1">
      <c r="E151" s="64"/>
      <c r="F151" s="64"/>
      <c r="G151" s="64"/>
      <c r="H151" s="64"/>
      <c r="I151" s="64"/>
      <c r="J151" s="64"/>
      <c r="K151" s="64"/>
      <c r="L151" s="64"/>
      <c r="M151" s="64"/>
      <c r="N151" s="64"/>
    </row>
    <row r="152" spans="5:14" ht="22.5" customHeight="1">
      <c r="E152" s="64"/>
      <c r="F152" s="64"/>
      <c r="G152" s="64"/>
      <c r="H152" s="64"/>
      <c r="I152" s="64"/>
      <c r="J152" s="64"/>
      <c r="K152" s="64"/>
      <c r="L152" s="64"/>
      <c r="M152" s="64"/>
      <c r="N152" s="64"/>
    </row>
    <row r="153" spans="5:14" ht="22.5" customHeight="1">
      <c r="E153" s="64"/>
      <c r="F153" s="64"/>
      <c r="G153" s="64"/>
      <c r="H153" s="64"/>
      <c r="I153" s="64"/>
      <c r="J153" s="64"/>
      <c r="K153" s="64"/>
      <c r="L153" s="64"/>
      <c r="M153" s="64"/>
      <c r="N153" s="64"/>
    </row>
    <row r="154" spans="5:14" ht="22.5" customHeight="1">
      <c r="E154" s="64"/>
      <c r="F154" s="64"/>
      <c r="G154" s="64"/>
      <c r="H154" s="64"/>
      <c r="I154" s="64"/>
      <c r="J154" s="64"/>
      <c r="K154" s="64"/>
      <c r="L154" s="64"/>
      <c r="M154" s="64"/>
      <c r="N154" s="64"/>
    </row>
    <row r="155" spans="5:14" ht="22.5" customHeight="1">
      <c r="E155" s="64"/>
      <c r="F155" s="64"/>
      <c r="G155" s="64"/>
      <c r="H155" s="64"/>
      <c r="I155" s="64"/>
      <c r="J155" s="64"/>
      <c r="K155" s="64"/>
      <c r="L155" s="64"/>
      <c r="M155" s="64"/>
      <c r="N155" s="64"/>
    </row>
    <row r="156" spans="5:14" ht="22.5" customHeight="1">
      <c r="E156" s="64"/>
      <c r="F156" s="64"/>
      <c r="G156" s="64"/>
      <c r="H156" s="64"/>
      <c r="I156" s="64"/>
      <c r="J156" s="64"/>
      <c r="K156" s="64"/>
      <c r="L156" s="64"/>
      <c r="M156" s="64"/>
      <c r="N156" s="64"/>
    </row>
    <row r="157" spans="5:14" ht="22.5" customHeight="1">
      <c r="E157" s="64"/>
      <c r="F157" s="64"/>
      <c r="G157" s="64"/>
      <c r="H157" s="64"/>
      <c r="I157" s="64"/>
      <c r="J157" s="64"/>
      <c r="K157" s="64"/>
      <c r="L157" s="64"/>
      <c r="M157" s="64"/>
      <c r="N157" s="64"/>
    </row>
    <row r="158" spans="5:14" ht="22.5" customHeight="1">
      <c r="E158" s="64"/>
      <c r="F158" s="64"/>
      <c r="G158" s="64"/>
      <c r="H158" s="64"/>
      <c r="I158" s="64"/>
      <c r="J158" s="64"/>
      <c r="K158" s="64"/>
      <c r="L158" s="64"/>
      <c r="M158" s="64"/>
      <c r="N158" s="64"/>
    </row>
    <row r="159" spans="5:14" ht="22.5" customHeight="1">
      <c r="E159" s="64"/>
      <c r="F159" s="64"/>
      <c r="G159" s="64"/>
      <c r="H159" s="64"/>
      <c r="I159" s="64"/>
      <c r="J159" s="64"/>
      <c r="K159" s="64"/>
      <c r="L159" s="64"/>
      <c r="M159" s="64"/>
      <c r="N159" s="64"/>
    </row>
    <row r="160" spans="5:14" ht="22.5" customHeight="1">
      <c r="E160" s="64"/>
      <c r="F160" s="64"/>
      <c r="G160" s="64"/>
      <c r="H160" s="64"/>
      <c r="I160" s="64"/>
      <c r="J160" s="64"/>
      <c r="K160" s="64"/>
      <c r="L160" s="64"/>
      <c r="M160" s="64"/>
      <c r="N160" s="64"/>
    </row>
    <row r="161" spans="5:14" ht="22.5" customHeight="1">
      <c r="E161" s="64"/>
      <c r="F161" s="64"/>
      <c r="G161" s="64"/>
      <c r="H161" s="64"/>
      <c r="I161" s="64"/>
      <c r="J161" s="64"/>
      <c r="K161" s="64"/>
      <c r="L161" s="64"/>
      <c r="M161" s="64"/>
      <c r="N161" s="64"/>
    </row>
    <row r="162" spans="5:14" ht="22.5" customHeight="1">
      <c r="E162" s="64"/>
      <c r="F162" s="64"/>
      <c r="G162" s="64"/>
      <c r="H162" s="64"/>
      <c r="I162" s="64"/>
      <c r="J162" s="64"/>
      <c r="K162" s="64"/>
      <c r="L162" s="64"/>
      <c r="M162" s="64"/>
      <c r="N162" s="64"/>
    </row>
    <row r="163" spans="5:14" ht="22.5" customHeight="1">
      <c r="E163" s="64"/>
      <c r="F163" s="64"/>
      <c r="G163" s="64"/>
      <c r="H163" s="64"/>
      <c r="I163" s="64"/>
      <c r="J163" s="64"/>
      <c r="K163" s="64"/>
      <c r="L163" s="64"/>
      <c r="M163" s="64"/>
      <c r="N163" s="64"/>
    </row>
    <row r="164" spans="5:14" ht="22.5" customHeight="1">
      <c r="E164" s="64"/>
      <c r="F164" s="64"/>
      <c r="G164" s="64"/>
      <c r="H164" s="64"/>
      <c r="I164" s="64"/>
      <c r="J164" s="64"/>
      <c r="K164" s="64"/>
      <c r="L164" s="64"/>
      <c r="M164" s="64"/>
      <c r="N164" s="64"/>
    </row>
    <row r="165" spans="5:14" ht="22.5" customHeight="1">
      <c r="E165" s="64"/>
      <c r="F165" s="64"/>
      <c r="G165" s="64"/>
      <c r="H165" s="64"/>
      <c r="I165" s="64"/>
      <c r="J165" s="64"/>
      <c r="K165" s="64"/>
      <c r="L165" s="64"/>
      <c r="M165" s="64"/>
      <c r="N165" s="64"/>
    </row>
    <row r="166" spans="5:14" ht="22.5" customHeight="1">
      <c r="E166" s="64"/>
      <c r="F166" s="64"/>
      <c r="G166" s="64"/>
      <c r="H166" s="64"/>
      <c r="I166" s="64"/>
      <c r="J166" s="64"/>
      <c r="K166" s="64"/>
      <c r="L166" s="64"/>
      <c r="M166" s="64"/>
      <c r="N166" s="64"/>
    </row>
    <row r="167" spans="5:14" ht="22.5" customHeight="1">
      <c r="E167" s="64"/>
      <c r="F167" s="64"/>
      <c r="G167" s="64"/>
      <c r="H167" s="64"/>
      <c r="I167" s="64"/>
      <c r="J167" s="64"/>
      <c r="K167" s="64"/>
      <c r="L167" s="64"/>
      <c r="M167" s="64"/>
      <c r="N167" s="64"/>
    </row>
    <row r="168" spans="5:14" ht="22.5" customHeight="1">
      <c r="E168" s="64"/>
      <c r="F168" s="64"/>
      <c r="G168" s="64"/>
      <c r="H168" s="64"/>
      <c r="I168" s="64"/>
      <c r="J168" s="64"/>
      <c r="K168" s="64"/>
      <c r="L168" s="64"/>
      <c r="M168" s="64"/>
      <c r="N168" s="64"/>
    </row>
    <row r="169" spans="5:14" ht="22.5" customHeight="1">
      <c r="E169" s="64"/>
      <c r="F169" s="64"/>
      <c r="G169" s="64"/>
      <c r="H169" s="64"/>
      <c r="I169" s="64"/>
      <c r="J169" s="64"/>
      <c r="K169" s="64"/>
      <c r="L169" s="64"/>
      <c r="M169" s="64"/>
      <c r="N169" s="64"/>
    </row>
    <row r="170" spans="5:14" ht="22.5" customHeight="1">
      <c r="E170" s="64"/>
      <c r="F170" s="64"/>
      <c r="G170" s="64"/>
      <c r="H170" s="64"/>
      <c r="I170" s="64"/>
      <c r="J170" s="64"/>
      <c r="K170" s="64"/>
      <c r="L170" s="64"/>
      <c r="M170" s="64"/>
      <c r="N170" s="64"/>
    </row>
    <row r="171" spans="5:14" ht="22.5" customHeight="1">
      <c r="E171" s="64"/>
      <c r="F171" s="64"/>
      <c r="G171" s="64"/>
      <c r="H171" s="64"/>
      <c r="I171" s="64"/>
      <c r="J171" s="64"/>
      <c r="K171" s="64"/>
      <c r="L171" s="64"/>
      <c r="M171" s="64"/>
      <c r="N171" s="64"/>
    </row>
    <row r="172" spans="5:14" ht="22.5" customHeight="1">
      <c r="E172" s="64"/>
      <c r="F172" s="64"/>
      <c r="G172" s="64"/>
      <c r="H172" s="64"/>
      <c r="I172" s="64"/>
      <c r="J172" s="64"/>
      <c r="K172" s="64"/>
      <c r="L172" s="64"/>
      <c r="M172" s="64"/>
      <c r="N172" s="64"/>
    </row>
    <row r="173" spans="5:14" ht="22.5" customHeight="1">
      <c r="E173" s="64"/>
      <c r="F173" s="64"/>
      <c r="G173" s="64"/>
      <c r="H173" s="64"/>
      <c r="I173" s="64"/>
      <c r="J173" s="64"/>
      <c r="K173" s="64"/>
      <c r="L173" s="64"/>
      <c r="M173" s="64"/>
      <c r="N173" s="64"/>
    </row>
    <row r="174" spans="5:14" ht="22.5" customHeight="1">
      <c r="E174" s="64"/>
      <c r="F174" s="64"/>
      <c r="G174" s="64"/>
      <c r="H174" s="64"/>
      <c r="I174" s="64"/>
      <c r="J174" s="64"/>
      <c r="K174" s="64"/>
      <c r="L174" s="64"/>
      <c r="M174" s="64"/>
      <c r="N174" s="64"/>
    </row>
    <row r="175" spans="5:14" ht="22.5" customHeight="1">
      <c r="E175" s="64"/>
      <c r="F175" s="64"/>
      <c r="G175" s="64"/>
      <c r="H175" s="64"/>
      <c r="I175" s="64"/>
      <c r="J175" s="64"/>
      <c r="K175" s="64"/>
      <c r="L175" s="64"/>
      <c r="M175" s="64"/>
      <c r="N175" s="64"/>
    </row>
    <row r="176" spans="5:14" ht="22.5" customHeight="1">
      <c r="E176" s="64"/>
      <c r="F176" s="64"/>
      <c r="G176" s="64"/>
      <c r="H176" s="64"/>
      <c r="I176" s="64"/>
      <c r="J176" s="64"/>
      <c r="K176" s="64"/>
      <c r="L176" s="64"/>
      <c r="M176" s="64"/>
      <c r="N176" s="64"/>
    </row>
    <row r="177" spans="5:14" ht="22.5" customHeight="1">
      <c r="E177" s="64"/>
      <c r="F177" s="64"/>
      <c r="G177" s="64"/>
      <c r="H177" s="64"/>
      <c r="I177" s="64"/>
      <c r="J177" s="64"/>
      <c r="K177" s="64"/>
      <c r="L177" s="64"/>
      <c r="M177" s="64"/>
      <c r="N177" s="64"/>
    </row>
    <row r="178" spans="5:14" ht="22.5" customHeight="1">
      <c r="E178" s="64"/>
      <c r="F178" s="64"/>
      <c r="G178" s="64"/>
      <c r="H178" s="64"/>
      <c r="I178" s="64"/>
      <c r="J178" s="64"/>
      <c r="K178" s="64"/>
      <c r="L178" s="64"/>
      <c r="M178" s="64"/>
      <c r="N178" s="64"/>
    </row>
    <row r="179" spans="5:14" ht="22.5" customHeight="1">
      <c r="E179" s="64"/>
      <c r="F179" s="64"/>
      <c r="G179" s="64"/>
      <c r="H179" s="64"/>
      <c r="I179" s="64"/>
      <c r="J179" s="64"/>
      <c r="K179" s="64"/>
      <c r="L179" s="64"/>
      <c r="M179" s="64"/>
      <c r="N179" s="64"/>
    </row>
    <row r="180" spans="5:14" ht="22.5" customHeight="1">
      <c r="E180" s="64"/>
      <c r="F180" s="64"/>
      <c r="G180" s="64"/>
      <c r="H180" s="64"/>
      <c r="I180" s="64"/>
      <c r="J180" s="64"/>
      <c r="K180" s="64"/>
      <c r="L180" s="64"/>
      <c r="M180" s="64"/>
      <c r="N180" s="64"/>
    </row>
    <row r="181" spans="5:14" ht="22.5" customHeight="1">
      <c r="E181" s="64"/>
      <c r="F181" s="64"/>
      <c r="G181" s="64"/>
      <c r="H181" s="64"/>
      <c r="I181" s="64"/>
      <c r="J181" s="64"/>
      <c r="K181" s="64"/>
      <c r="L181" s="64"/>
      <c r="M181" s="64"/>
      <c r="N181" s="64"/>
    </row>
    <row r="182" spans="5:14" ht="22.5" customHeight="1">
      <c r="E182" s="64"/>
      <c r="F182" s="64"/>
      <c r="G182" s="64"/>
      <c r="H182" s="64"/>
      <c r="I182" s="64"/>
      <c r="J182" s="64"/>
      <c r="K182" s="64"/>
      <c r="L182" s="64"/>
      <c r="M182" s="64"/>
      <c r="N182" s="64"/>
    </row>
    <row r="183" spans="5:14" ht="22.5" customHeight="1">
      <c r="E183" s="64"/>
      <c r="F183" s="64"/>
      <c r="G183" s="64"/>
      <c r="H183" s="64"/>
      <c r="I183" s="64"/>
      <c r="J183" s="64"/>
      <c r="K183" s="64"/>
      <c r="L183" s="64"/>
      <c r="M183" s="64"/>
      <c r="N183" s="64"/>
    </row>
    <row r="184" spans="5:14" ht="22.5" customHeight="1">
      <c r="E184" s="64"/>
      <c r="F184" s="64"/>
      <c r="G184" s="64"/>
      <c r="H184" s="64"/>
      <c r="I184" s="64"/>
      <c r="J184" s="64"/>
      <c r="K184" s="64"/>
      <c r="L184" s="64"/>
      <c r="M184" s="64"/>
      <c r="N184" s="64"/>
    </row>
    <row r="185" spans="5:14" ht="22.5" customHeight="1">
      <c r="E185" s="64"/>
      <c r="F185" s="64"/>
      <c r="G185" s="64"/>
      <c r="H185" s="64"/>
      <c r="I185" s="64"/>
      <c r="J185" s="64"/>
      <c r="K185" s="64"/>
      <c r="L185" s="64"/>
      <c r="M185" s="64"/>
      <c r="N185" s="64"/>
    </row>
    <row r="186" spans="5:14" ht="22.5" customHeight="1">
      <c r="E186" s="64"/>
      <c r="F186" s="64"/>
      <c r="G186" s="64"/>
      <c r="H186" s="64"/>
      <c r="I186" s="64"/>
      <c r="J186" s="64"/>
      <c r="K186" s="64"/>
      <c r="L186" s="64"/>
      <c r="M186" s="64"/>
      <c r="N186" s="64"/>
    </row>
    <row r="187" spans="5:14" ht="22.5" customHeight="1">
      <c r="E187" s="64"/>
      <c r="F187" s="64"/>
      <c r="G187" s="64"/>
      <c r="H187" s="64"/>
      <c r="I187" s="64"/>
      <c r="J187" s="64"/>
      <c r="K187" s="64"/>
      <c r="L187" s="64"/>
      <c r="M187" s="64"/>
      <c r="N187" s="64"/>
    </row>
    <row r="188" spans="5:14" ht="22.5" customHeight="1">
      <c r="E188" s="64"/>
      <c r="F188" s="64"/>
      <c r="G188" s="64"/>
      <c r="H188" s="64"/>
      <c r="I188" s="64"/>
      <c r="J188" s="64"/>
      <c r="K188" s="64"/>
      <c r="L188" s="64"/>
      <c r="M188" s="64"/>
      <c r="N188" s="64"/>
    </row>
    <row r="189" spans="5:14" ht="22.5" customHeight="1">
      <c r="E189" s="64"/>
      <c r="F189" s="64"/>
      <c r="G189" s="64"/>
      <c r="H189" s="64"/>
      <c r="I189" s="64"/>
      <c r="J189" s="64"/>
      <c r="K189" s="64"/>
      <c r="L189" s="64"/>
      <c r="M189" s="64"/>
      <c r="N189" s="64"/>
    </row>
    <row r="190" spans="5:14" ht="22.5" customHeight="1">
      <c r="E190" s="64"/>
      <c r="F190" s="64"/>
      <c r="G190" s="64"/>
      <c r="H190" s="64"/>
      <c r="I190" s="64"/>
      <c r="J190" s="64"/>
      <c r="K190" s="64"/>
      <c r="L190" s="64"/>
      <c r="M190" s="64"/>
      <c r="N190" s="64"/>
    </row>
    <row r="191" spans="5:14" ht="22.5" customHeight="1">
      <c r="E191" s="64"/>
      <c r="F191" s="64"/>
      <c r="G191" s="64"/>
      <c r="H191" s="64"/>
      <c r="I191" s="64"/>
      <c r="J191" s="64"/>
      <c r="K191" s="64"/>
      <c r="L191" s="64"/>
      <c r="M191" s="64"/>
      <c r="N191" s="64"/>
    </row>
    <row r="192" spans="5:14" ht="22.5" customHeight="1">
      <c r="E192" s="64"/>
      <c r="F192" s="64"/>
      <c r="G192" s="64"/>
      <c r="H192" s="64"/>
      <c r="I192" s="64"/>
      <c r="J192" s="64"/>
      <c r="K192" s="64"/>
      <c r="L192" s="64"/>
      <c r="M192" s="64"/>
      <c r="N192" s="64"/>
    </row>
    <row r="193" spans="5:14" ht="22.5" customHeight="1">
      <c r="E193" s="64"/>
      <c r="F193" s="64"/>
      <c r="G193" s="64"/>
      <c r="H193" s="64"/>
      <c r="I193" s="64"/>
      <c r="J193" s="64"/>
      <c r="K193" s="64"/>
      <c r="L193" s="64"/>
      <c r="M193" s="64"/>
      <c r="N193" s="64"/>
    </row>
    <row r="194" spans="5:14" ht="22.5" customHeight="1">
      <c r="E194" s="64"/>
      <c r="F194" s="64"/>
      <c r="G194" s="64"/>
      <c r="H194" s="64"/>
      <c r="I194" s="64"/>
      <c r="J194" s="64"/>
      <c r="K194" s="64"/>
      <c r="L194" s="64"/>
      <c r="M194" s="64"/>
      <c r="N194" s="64"/>
    </row>
    <row r="195" spans="5:14" ht="22.5" customHeight="1">
      <c r="E195" s="64"/>
      <c r="F195" s="64"/>
      <c r="G195" s="64"/>
      <c r="H195" s="64"/>
      <c r="I195" s="64"/>
      <c r="J195" s="64"/>
      <c r="K195" s="64"/>
      <c r="L195" s="64"/>
      <c r="M195" s="64"/>
      <c r="N195" s="64"/>
    </row>
    <row r="196" spans="5:14" ht="22.5" customHeight="1">
      <c r="E196" s="64"/>
      <c r="F196" s="64"/>
      <c r="G196" s="64"/>
      <c r="H196" s="64"/>
      <c r="I196" s="64"/>
      <c r="J196" s="64"/>
      <c r="K196" s="64"/>
      <c r="L196" s="64"/>
      <c r="M196" s="64"/>
      <c r="N196" s="64"/>
    </row>
    <row r="197" spans="5:14" ht="22.5" customHeight="1">
      <c r="E197" s="64"/>
      <c r="F197" s="64"/>
      <c r="G197" s="64"/>
      <c r="H197" s="64"/>
      <c r="I197" s="64"/>
      <c r="J197" s="64"/>
      <c r="K197" s="64"/>
      <c r="L197" s="64"/>
      <c r="M197" s="64"/>
      <c r="N197" s="64"/>
    </row>
    <row r="198" spans="5:14" ht="22.5" customHeight="1">
      <c r="E198" s="64"/>
      <c r="F198" s="64"/>
      <c r="G198" s="64"/>
      <c r="H198" s="64"/>
      <c r="I198" s="64"/>
      <c r="J198" s="64"/>
      <c r="K198" s="64"/>
      <c r="L198" s="64"/>
      <c r="M198" s="64"/>
      <c r="N198" s="64"/>
    </row>
    <row r="199" spans="5:14" ht="22.5" customHeight="1">
      <c r="E199" s="64"/>
      <c r="F199" s="64"/>
      <c r="G199" s="64"/>
      <c r="H199" s="64"/>
      <c r="I199" s="64"/>
      <c r="J199" s="64"/>
      <c r="K199" s="64"/>
      <c r="L199" s="64"/>
      <c r="M199" s="64"/>
      <c r="N199" s="64"/>
    </row>
    <row r="200" spans="5:14" ht="22.5" customHeight="1">
      <c r="E200" s="64"/>
      <c r="F200" s="64"/>
      <c r="G200" s="64"/>
      <c r="H200" s="64"/>
      <c r="I200" s="64"/>
      <c r="J200" s="64"/>
      <c r="K200" s="64"/>
      <c r="L200" s="64"/>
      <c r="M200" s="64"/>
      <c r="N200" s="64"/>
    </row>
    <row r="201" spans="5:14" ht="22.5" customHeight="1">
      <c r="E201" s="64"/>
      <c r="F201" s="64"/>
      <c r="G201" s="64"/>
      <c r="H201" s="64"/>
      <c r="I201" s="64"/>
      <c r="J201" s="64"/>
      <c r="K201" s="64"/>
      <c r="L201" s="64"/>
      <c r="M201" s="64"/>
      <c r="N201" s="64"/>
    </row>
    <row r="202" spans="5:14" ht="22.5" customHeight="1">
      <c r="E202" s="64"/>
      <c r="F202" s="64"/>
      <c r="G202" s="64"/>
      <c r="H202" s="64"/>
      <c r="I202" s="64"/>
      <c r="J202" s="64"/>
      <c r="K202" s="64"/>
      <c r="L202" s="64"/>
      <c r="M202" s="64"/>
      <c r="N202" s="64"/>
    </row>
    <row r="203" spans="5:14" ht="22.5" customHeight="1">
      <c r="E203" s="64"/>
      <c r="F203" s="64"/>
      <c r="G203" s="64"/>
      <c r="H203" s="64"/>
      <c r="I203" s="64"/>
      <c r="J203" s="64"/>
      <c r="K203" s="64"/>
      <c r="L203" s="64"/>
      <c r="M203" s="64"/>
      <c r="N203" s="64"/>
    </row>
    <row r="204" spans="5:14" ht="22.5" customHeight="1">
      <c r="E204" s="64"/>
      <c r="F204" s="64"/>
      <c r="G204" s="64"/>
      <c r="H204" s="64"/>
      <c r="I204" s="64"/>
      <c r="J204" s="64"/>
      <c r="K204" s="64"/>
      <c r="L204" s="64"/>
      <c r="M204" s="64"/>
      <c r="N204" s="64"/>
    </row>
    <row r="205" spans="5:14" ht="22.5" customHeight="1">
      <c r="E205" s="64"/>
      <c r="F205" s="64"/>
      <c r="G205" s="64"/>
      <c r="H205" s="64"/>
      <c r="I205" s="64"/>
      <c r="J205" s="64"/>
      <c r="K205" s="64"/>
      <c r="L205" s="64"/>
      <c r="M205" s="64"/>
      <c r="N205" s="64"/>
    </row>
    <row r="206" spans="5:14" ht="22.5" customHeight="1">
      <c r="E206" s="64"/>
      <c r="F206" s="64"/>
      <c r="G206" s="64"/>
      <c r="H206" s="64"/>
      <c r="I206" s="64"/>
      <c r="J206" s="64"/>
      <c r="K206" s="64"/>
      <c r="L206" s="64"/>
      <c r="M206" s="64"/>
      <c r="N206" s="64"/>
    </row>
    <row r="207" spans="5:14" ht="22.5" customHeight="1">
      <c r="E207" s="64"/>
      <c r="F207" s="64"/>
      <c r="G207" s="64"/>
      <c r="H207" s="64"/>
      <c r="I207" s="64"/>
      <c r="J207" s="64"/>
      <c r="K207" s="64"/>
      <c r="L207" s="64"/>
      <c r="M207" s="64"/>
      <c r="N207" s="64"/>
    </row>
    <row r="208" spans="5:14" ht="22.5" customHeight="1">
      <c r="E208" s="64"/>
      <c r="F208" s="64"/>
      <c r="G208" s="64"/>
      <c r="H208" s="64"/>
      <c r="I208" s="64"/>
      <c r="J208" s="64"/>
      <c r="K208" s="64"/>
      <c r="L208" s="64"/>
      <c r="M208" s="64"/>
      <c r="N208" s="64"/>
    </row>
    <row r="209" spans="5:14" ht="22.5" customHeight="1">
      <c r="E209" s="64"/>
      <c r="F209" s="64"/>
      <c r="G209" s="64"/>
      <c r="H209" s="64"/>
      <c r="I209" s="64"/>
      <c r="J209" s="64"/>
      <c r="K209" s="64"/>
      <c r="L209" s="64"/>
      <c r="M209" s="64"/>
      <c r="N209" s="64"/>
    </row>
    <row r="210" spans="5:14" ht="22.5" customHeight="1">
      <c r="E210" s="64"/>
      <c r="F210" s="64"/>
      <c r="G210" s="64"/>
      <c r="H210" s="64"/>
      <c r="I210" s="64"/>
      <c r="J210" s="64"/>
      <c r="K210" s="64"/>
      <c r="L210" s="64"/>
      <c r="M210" s="64"/>
      <c r="N210" s="64"/>
    </row>
    <row r="211" spans="5:14" ht="22.5" customHeight="1">
      <c r="E211" s="64"/>
      <c r="F211" s="64"/>
      <c r="G211" s="64"/>
      <c r="H211" s="64"/>
      <c r="I211" s="64"/>
      <c r="J211" s="64"/>
      <c r="K211" s="64"/>
      <c r="L211" s="64"/>
      <c r="M211" s="64"/>
      <c r="N211" s="64"/>
    </row>
    <row r="212" spans="5:14" ht="22.5" customHeight="1">
      <c r="E212" s="64"/>
      <c r="F212" s="64"/>
      <c r="G212" s="64"/>
      <c r="H212" s="64"/>
      <c r="I212" s="64"/>
      <c r="J212" s="64"/>
      <c r="K212" s="64"/>
      <c r="L212" s="64"/>
      <c r="M212" s="64"/>
      <c r="N212" s="64"/>
    </row>
    <row r="213" spans="5:14" ht="22.5" customHeight="1">
      <c r="E213" s="64"/>
      <c r="F213" s="64"/>
      <c r="G213" s="64"/>
      <c r="H213" s="64"/>
      <c r="I213" s="64"/>
      <c r="J213" s="64"/>
      <c r="K213" s="64"/>
      <c r="L213" s="64"/>
      <c r="M213" s="64"/>
      <c r="N213" s="64"/>
    </row>
    <row r="214" spans="5:14" ht="22.5" customHeight="1">
      <c r="E214" s="64"/>
      <c r="F214" s="64"/>
      <c r="G214" s="64"/>
      <c r="H214" s="64"/>
      <c r="I214" s="64"/>
      <c r="J214" s="64"/>
      <c r="K214" s="64"/>
      <c r="L214" s="64"/>
      <c r="M214" s="64"/>
      <c r="N214" s="64"/>
    </row>
    <row r="215" spans="5:14" ht="22.5" customHeight="1">
      <c r="E215" s="64"/>
      <c r="F215" s="64"/>
      <c r="G215" s="64"/>
      <c r="H215" s="64"/>
      <c r="I215" s="64"/>
      <c r="J215" s="64"/>
      <c r="K215" s="64"/>
      <c r="L215" s="64"/>
      <c r="M215" s="64"/>
      <c r="N215" s="64"/>
    </row>
    <row r="216" spans="5:14" ht="22.5" customHeight="1">
      <c r="E216" s="64"/>
      <c r="F216" s="64"/>
      <c r="G216" s="64"/>
      <c r="H216" s="64"/>
      <c r="I216" s="64"/>
      <c r="J216" s="64"/>
      <c r="K216" s="64"/>
      <c r="L216" s="64"/>
      <c r="M216" s="64"/>
      <c r="N216" s="64"/>
    </row>
    <row r="217" spans="5:14" ht="22.5" customHeight="1">
      <c r="E217" s="64"/>
      <c r="F217" s="64"/>
      <c r="G217" s="64"/>
      <c r="H217" s="64"/>
      <c r="I217" s="64"/>
      <c r="J217" s="64"/>
      <c r="K217" s="64"/>
      <c r="L217" s="64"/>
      <c r="M217" s="64"/>
      <c r="N217" s="64"/>
    </row>
    <row r="218" spans="5:14" ht="22.5" customHeight="1">
      <c r="E218" s="64"/>
      <c r="F218" s="64"/>
      <c r="G218" s="64"/>
      <c r="H218" s="64"/>
      <c r="I218" s="64"/>
      <c r="J218" s="64"/>
      <c r="K218" s="64"/>
      <c r="L218" s="64"/>
      <c r="M218" s="64"/>
      <c r="N218" s="64"/>
    </row>
    <row r="219" spans="5:14" ht="22.5" customHeight="1">
      <c r="E219" s="64"/>
      <c r="F219" s="64"/>
      <c r="G219" s="64"/>
      <c r="H219" s="64"/>
      <c r="I219" s="64"/>
      <c r="J219" s="64"/>
      <c r="K219" s="64"/>
      <c r="L219" s="64"/>
      <c r="M219" s="64"/>
      <c r="N219" s="64"/>
    </row>
    <row r="220" spans="5:14" ht="22.5" customHeight="1">
      <c r="E220" s="64"/>
      <c r="F220" s="64"/>
      <c r="G220" s="64"/>
      <c r="H220" s="64"/>
      <c r="I220" s="64"/>
      <c r="J220" s="64"/>
      <c r="K220" s="64"/>
      <c r="L220" s="64"/>
      <c r="M220" s="64"/>
      <c r="N220" s="64"/>
    </row>
    <row r="221" spans="5:14" ht="22.5" customHeight="1">
      <c r="E221" s="64"/>
      <c r="F221" s="64"/>
      <c r="G221" s="64"/>
      <c r="H221" s="64"/>
      <c r="I221" s="64"/>
      <c r="J221" s="64"/>
      <c r="K221" s="64"/>
      <c r="L221" s="64"/>
      <c r="M221" s="64"/>
      <c r="N221" s="64"/>
    </row>
    <row r="222" spans="5:14" ht="22.5" customHeight="1">
      <c r="E222" s="64"/>
      <c r="F222" s="64"/>
      <c r="G222" s="64"/>
      <c r="H222" s="64"/>
      <c r="I222" s="64"/>
      <c r="J222" s="64"/>
      <c r="K222" s="64"/>
      <c r="L222" s="64"/>
      <c r="M222" s="64"/>
      <c r="N222" s="64"/>
    </row>
    <row r="223" spans="5:14" ht="22.5" customHeight="1">
      <c r="E223" s="64"/>
      <c r="F223" s="64"/>
      <c r="G223" s="64"/>
      <c r="H223" s="64"/>
      <c r="I223" s="64"/>
      <c r="J223" s="64"/>
      <c r="K223" s="64"/>
      <c r="L223" s="64"/>
      <c r="M223" s="64"/>
      <c r="N223" s="64"/>
    </row>
    <row r="224" spans="5:14" ht="22.5" customHeight="1">
      <c r="E224" s="64"/>
      <c r="F224" s="64"/>
      <c r="G224" s="64"/>
      <c r="H224" s="64"/>
      <c r="I224" s="64"/>
      <c r="J224" s="64"/>
      <c r="K224" s="64"/>
      <c r="L224" s="64"/>
      <c r="M224" s="64"/>
      <c r="N224" s="64"/>
    </row>
    <row r="225" spans="5:14" ht="22.5" customHeight="1">
      <c r="E225" s="64"/>
      <c r="F225" s="64"/>
      <c r="G225" s="64"/>
      <c r="H225" s="64"/>
      <c r="I225" s="64"/>
      <c r="J225" s="64"/>
      <c r="K225" s="64"/>
      <c r="L225" s="64"/>
      <c r="M225" s="64"/>
      <c r="N225" s="64"/>
    </row>
    <row r="226" spans="5:14" ht="22.5" customHeight="1">
      <c r="E226" s="64"/>
      <c r="F226" s="64"/>
      <c r="G226" s="64"/>
      <c r="H226" s="64"/>
      <c r="I226" s="64"/>
      <c r="J226" s="64"/>
      <c r="K226" s="64"/>
      <c r="L226" s="64"/>
      <c r="M226" s="64"/>
      <c r="N226" s="64"/>
    </row>
    <row r="227" spans="5:14" ht="22.5" customHeight="1">
      <c r="E227" s="64"/>
      <c r="F227" s="64"/>
      <c r="G227" s="64"/>
      <c r="H227" s="64"/>
      <c r="I227" s="64"/>
      <c r="J227" s="64"/>
      <c r="K227" s="64"/>
      <c r="L227" s="64"/>
      <c r="M227" s="64"/>
      <c r="N227" s="64"/>
    </row>
    <row r="228" spans="5:14" ht="22.5" customHeight="1">
      <c r="E228" s="64"/>
      <c r="F228" s="64"/>
      <c r="G228" s="64"/>
      <c r="H228" s="64"/>
      <c r="I228" s="64"/>
      <c r="J228" s="64"/>
      <c r="K228" s="64"/>
      <c r="L228" s="64"/>
      <c r="M228" s="64"/>
      <c r="N228" s="64"/>
    </row>
    <row r="229" spans="5:14" ht="22.5" customHeight="1">
      <c r="E229" s="64"/>
      <c r="F229" s="64"/>
      <c r="G229" s="64"/>
      <c r="H229" s="64"/>
      <c r="I229" s="64"/>
      <c r="J229" s="64"/>
      <c r="K229" s="64"/>
      <c r="L229" s="64"/>
      <c r="M229" s="64"/>
      <c r="N229" s="64"/>
    </row>
    <row r="230" spans="5:14" ht="22.5" customHeight="1">
      <c r="E230" s="64"/>
      <c r="F230" s="64"/>
      <c r="G230" s="64"/>
      <c r="H230" s="64"/>
      <c r="I230" s="64"/>
      <c r="J230" s="64"/>
      <c r="K230" s="64"/>
      <c r="L230" s="64"/>
      <c r="M230" s="64"/>
      <c r="N230" s="64"/>
    </row>
    <row r="231" spans="5:14" ht="22.5" customHeight="1">
      <c r="E231" s="64"/>
      <c r="F231" s="64"/>
      <c r="G231" s="64"/>
      <c r="H231" s="64"/>
      <c r="I231" s="64"/>
      <c r="J231" s="64"/>
      <c r="K231" s="64"/>
      <c r="L231" s="64"/>
      <c r="M231" s="64"/>
      <c r="N231" s="64"/>
    </row>
    <row r="232" spans="5:14" ht="22.5" customHeight="1">
      <c r="E232" s="64"/>
      <c r="F232" s="64"/>
      <c r="G232" s="64"/>
      <c r="H232" s="64"/>
      <c r="I232" s="64"/>
      <c r="J232" s="64"/>
      <c r="K232" s="64"/>
      <c r="L232" s="64"/>
      <c r="M232" s="64"/>
      <c r="N232" s="64"/>
    </row>
    <row r="233" spans="5:14" ht="22.5" customHeight="1">
      <c r="E233" s="64"/>
      <c r="F233" s="64"/>
      <c r="G233" s="64"/>
      <c r="H233" s="64"/>
      <c r="I233" s="64"/>
      <c r="J233" s="64"/>
      <c r="K233" s="64"/>
      <c r="L233" s="64"/>
      <c r="M233" s="64"/>
      <c r="N233" s="64"/>
    </row>
    <row r="234" spans="5:14" ht="22.5" customHeight="1">
      <c r="E234" s="64"/>
      <c r="F234" s="64"/>
      <c r="G234" s="64"/>
      <c r="H234" s="64"/>
      <c r="I234" s="64"/>
      <c r="J234" s="64"/>
      <c r="K234" s="64"/>
      <c r="L234" s="64"/>
      <c r="M234" s="64"/>
      <c r="N234" s="64"/>
    </row>
    <row r="235" spans="5:14" ht="22.5" customHeight="1">
      <c r="E235" s="64"/>
      <c r="F235" s="64"/>
      <c r="G235" s="64"/>
      <c r="H235" s="64"/>
      <c r="I235" s="64"/>
      <c r="J235" s="64"/>
      <c r="K235" s="64"/>
      <c r="L235" s="64"/>
      <c r="M235" s="64"/>
      <c r="N235" s="64"/>
    </row>
    <row r="236" spans="5:14" ht="22.5" customHeight="1">
      <c r="E236" s="64"/>
      <c r="F236" s="64"/>
      <c r="G236" s="64"/>
      <c r="H236" s="64"/>
      <c r="I236" s="64"/>
      <c r="J236" s="64"/>
      <c r="K236" s="64"/>
      <c r="L236" s="64"/>
      <c r="M236" s="64"/>
      <c r="N236" s="64"/>
    </row>
    <row r="237" spans="5:14" ht="22.5" customHeight="1">
      <c r="E237" s="64"/>
      <c r="F237" s="64"/>
      <c r="G237" s="64"/>
      <c r="H237" s="64"/>
      <c r="I237" s="64"/>
      <c r="J237" s="64"/>
      <c r="K237" s="64"/>
      <c r="L237" s="64"/>
      <c r="M237" s="64"/>
      <c r="N237" s="64"/>
    </row>
    <row r="238" spans="5:14" ht="22.5" customHeight="1">
      <c r="E238" s="64"/>
      <c r="F238" s="64"/>
      <c r="G238" s="64"/>
      <c r="H238" s="64"/>
      <c r="I238" s="64"/>
      <c r="J238" s="64"/>
      <c r="K238" s="64"/>
      <c r="L238" s="64"/>
      <c r="M238" s="64"/>
      <c r="N238" s="64"/>
    </row>
    <row r="239" spans="5:14" ht="22.5" customHeight="1">
      <c r="E239" s="64"/>
      <c r="F239" s="64"/>
      <c r="G239" s="64"/>
      <c r="H239" s="64"/>
      <c r="I239" s="64"/>
      <c r="J239" s="64"/>
      <c r="K239" s="64"/>
      <c r="L239" s="64"/>
      <c r="M239" s="64"/>
      <c r="N239" s="64"/>
    </row>
    <row r="240" spans="5:14" ht="22.5" customHeight="1">
      <c r="E240" s="64"/>
      <c r="F240" s="64"/>
      <c r="G240" s="64"/>
      <c r="H240" s="64"/>
      <c r="I240" s="64"/>
      <c r="J240" s="64"/>
      <c r="K240" s="64"/>
      <c r="L240" s="64"/>
      <c r="M240" s="64"/>
      <c r="N240" s="64"/>
    </row>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sheetData>
  <mergeCells count="5">
    <mergeCell ref="B4:B5"/>
    <mergeCell ref="C4:G4"/>
    <mergeCell ref="B2:O2"/>
    <mergeCell ref="H4:K4"/>
    <mergeCell ref="L4:O4"/>
  </mergeCells>
  <printOptions/>
  <pageMargins left="0.39" right="0.25" top="0.76" bottom="0.29" header="0.5" footer="0.5"/>
  <pageSetup blackAndWhite="1"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ayfa4"/>
  <dimension ref="C2:FN145"/>
  <sheetViews>
    <sheetView showRowColHeaders="0" workbookViewId="0" topLeftCell="A1">
      <selection activeCell="A11" sqref="A11"/>
    </sheetView>
  </sheetViews>
  <sheetFormatPr defaultColWidth="9.00390625" defaultRowHeight="12.75" zeroHeight="1"/>
  <cols>
    <col min="1" max="1" width="6.75390625" style="2" customWidth="1"/>
    <col min="2" max="2" width="6.25390625" style="2" customWidth="1"/>
    <col min="3" max="3" width="9.625" style="13" customWidth="1"/>
    <col min="4" max="8" width="10.00390625" style="2" bestFit="1" customWidth="1"/>
    <col min="9" max="10" width="12.25390625" style="2" bestFit="1" customWidth="1"/>
    <col min="11" max="11" width="10.125" style="2" bestFit="1" customWidth="1"/>
    <col min="12" max="14" width="9.125" style="2" customWidth="1"/>
    <col min="15" max="15" width="3.00390625" style="2" customWidth="1"/>
    <col min="16" max="16" width="1.875" style="2" hidden="1" customWidth="1"/>
    <col min="17" max="159" width="0.12890625" style="3" hidden="1" customWidth="1"/>
    <col min="160" max="160" width="7.375" style="4" hidden="1" customWidth="1"/>
    <col min="161" max="161" width="7.375" style="5" hidden="1" customWidth="1"/>
    <col min="162" max="162" width="7.375" style="6" hidden="1" customWidth="1"/>
    <col min="163" max="163" width="7.375" style="7" hidden="1" customWidth="1"/>
    <col min="164" max="164" width="7.375" style="37" hidden="1" customWidth="1"/>
    <col min="165" max="165" width="7.375" style="9" hidden="1" customWidth="1"/>
    <col min="166" max="166" width="7.375" style="10" hidden="1" customWidth="1"/>
    <col min="167" max="167" width="7.375" style="11" hidden="1" customWidth="1"/>
    <col min="168" max="168" width="7.375" style="12" hidden="1" customWidth="1"/>
    <col min="169" max="169" width="3.875" style="2" hidden="1" customWidth="1"/>
    <col min="170" max="170" width="6.875" style="2" hidden="1" customWidth="1"/>
    <col min="171" max="177" width="5.00390625" style="2" hidden="1" customWidth="1"/>
    <col min="178" max="224" width="4.00390625" style="2" hidden="1" customWidth="1"/>
    <col min="225" max="16384" width="9.125" style="2" hidden="1" customWidth="1"/>
  </cols>
  <sheetData>
    <row r="1" ht="12.75"/>
    <row r="2" spans="3:164" ht="36" customHeight="1" thickBot="1">
      <c r="C2" s="276" t="s">
        <v>49</v>
      </c>
      <c r="D2" s="277"/>
      <c r="E2" s="277"/>
      <c r="F2" s="277"/>
      <c r="G2" s="277"/>
      <c r="H2" s="277"/>
      <c r="I2" s="277"/>
      <c r="J2" s="277"/>
      <c r="K2" s="277"/>
      <c r="L2" s="277"/>
      <c r="M2" s="277"/>
      <c r="N2" s="278"/>
      <c r="O2" s="1"/>
      <c r="FH2" s="8"/>
    </row>
    <row r="3" spans="17:170" ht="17.25" customHeight="1">
      <c r="Q3" s="280">
        <v>2000</v>
      </c>
      <c r="R3" s="281"/>
      <c r="S3" s="281"/>
      <c r="T3" s="281"/>
      <c r="U3" s="281"/>
      <c r="V3" s="281"/>
      <c r="W3" s="281"/>
      <c r="X3" s="281"/>
      <c r="Y3" s="281"/>
      <c r="Z3" s="281"/>
      <c r="AA3" s="281"/>
      <c r="AB3" s="281"/>
      <c r="AC3" s="282"/>
      <c r="AD3" s="280">
        <v>2001</v>
      </c>
      <c r="AE3" s="281"/>
      <c r="AF3" s="281"/>
      <c r="AG3" s="281"/>
      <c r="AH3" s="281"/>
      <c r="AI3" s="281"/>
      <c r="AJ3" s="281"/>
      <c r="AK3" s="281"/>
      <c r="AL3" s="281"/>
      <c r="AM3" s="281"/>
      <c r="AN3" s="281"/>
      <c r="AO3" s="281"/>
      <c r="AP3" s="282"/>
      <c r="AQ3" s="280">
        <v>2002</v>
      </c>
      <c r="AR3" s="281"/>
      <c r="AS3" s="281"/>
      <c r="AT3" s="281"/>
      <c r="AU3" s="281"/>
      <c r="AV3" s="281"/>
      <c r="AW3" s="281"/>
      <c r="AX3" s="281"/>
      <c r="AY3" s="281"/>
      <c r="AZ3" s="281"/>
      <c r="BA3" s="281"/>
      <c r="BB3" s="281"/>
      <c r="BC3" s="282"/>
      <c r="BD3" s="280">
        <v>2003</v>
      </c>
      <c r="BE3" s="281"/>
      <c r="BF3" s="281"/>
      <c r="BG3" s="281"/>
      <c r="BH3" s="281"/>
      <c r="BI3" s="281"/>
      <c r="BJ3" s="281"/>
      <c r="BK3" s="281"/>
      <c r="BL3" s="281"/>
      <c r="BM3" s="281"/>
      <c r="BN3" s="281"/>
      <c r="BO3" s="281"/>
      <c r="BP3" s="282"/>
      <c r="BQ3" s="280">
        <v>2004</v>
      </c>
      <c r="BR3" s="281"/>
      <c r="BS3" s="281"/>
      <c r="BT3" s="281"/>
      <c r="BU3" s="281"/>
      <c r="BV3" s="281"/>
      <c r="BW3" s="281"/>
      <c r="BX3" s="281"/>
      <c r="BY3" s="281"/>
      <c r="BZ3" s="281"/>
      <c r="CA3" s="281"/>
      <c r="CB3" s="281"/>
      <c r="CC3" s="282"/>
      <c r="CD3" s="280">
        <v>2005</v>
      </c>
      <c r="CE3" s="281"/>
      <c r="CF3" s="281"/>
      <c r="CG3" s="281"/>
      <c r="CH3" s="281"/>
      <c r="CI3" s="281"/>
      <c r="CJ3" s="281"/>
      <c r="CK3" s="281"/>
      <c r="CL3" s="281"/>
      <c r="CM3" s="281"/>
      <c r="CN3" s="281"/>
      <c r="CO3" s="281"/>
      <c r="CP3" s="282"/>
      <c r="CQ3" s="280">
        <v>2006</v>
      </c>
      <c r="CR3" s="281"/>
      <c r="CS3" s="281"/>
      <c r="CT3" s="281"/>
      <c r="CU3" s="281"/>
      <c r="CV3" s="281"/>
      <c r="CW3" s="281"/>
      <c r="CX3" s="281"/>
      <c r="CY3" s="281"/>
      <c r="CZ3" s="281"/>
      <c r="DA3" s="281"/>
      <c r="DB3" s="281"/>
      <c r="DC3" s="282"/>
      <c r="DD3" s="280">
        <v>2007</v>
      </c>
      <c r="DE3" s="281"/>
      <c r="DF3" s="281"/>
      <c r="DG3" s="281"/>
      <c r="DH3" s="281"/>
      <c r="DI3" s="281"/>
      <c r="DJ3" s="281"/>
      <c r="DK3" s="281"/>
      <c r="DL3" s="281"/>
      <c r="DM3" s="281"/>
      <c r="DN3" s="281"/>
      <c r="DO3" s="281"/>
      <c r="DP3" s="282"/>
      <c r="DQ3" s="280">
        <v>2008</v>
      </c>
      <c r="DR3" s="281"/>
      <c r="DS3" s="281"/>
      <c r="DT3" s="281"/>
      <c r="DU3" s="281"/>
      <c r="DV3" s="281"/>
      <c r="DW3" s="281"/>
      <c r="DX3" s="281"/>
      <c r="DY3" s="281"/>
      <c r="DZ3" s="281"/>
      <c r="EA3" s="281"/>
      <c r="EB3" s="281"/>
      <c r="EC3" s="282"/>
      <c r="ED3" s="280">
        <v>2009</v>
      </c>
      <c r="EE3" s="281"/>
      <c r="EF3" s="281"/>
      <c r="EG3" s="281"/>
      <c r="EH3" s="281"/>
      <c r="EI3" s="281"/>
      <c r="EJ3" s="281"/>
      <c r="EK3" s="281"/>
      <c r="EL3" s="281"/>
      <c r="EM3" s="281"/>
      <c r="EN3" s="281"/>
      <c r="EO3" s="281"/>
      <c r="EP3" s="282"/>
      <c r="EQ3" s="280">
        <v>2010</v>
      </c>
      <c r="ER3" s="281"/>
      <c r="ES3" s="281"/>
      <c r="ET3" s="281"/>
      <c r="EU3" s="281"/>
      <c r="EV3" s="281"/>
      <c r="EW3" s="281"/>
      <c r="EX3" s="281"/>
      <c r="EY3" s="281"/>
      <c r="EZ3" s="281"/>
      <c r="FA3" s="281"/>
      <c r="FB3" s="281"/>
      <c r="FC3" s="282"/>
      <c r="FD3" s="14" t="s">
        <v>54</v>
      </c>
      <c r="FE3" s="15" t="s">
        <v>50</v>
      </c>
      <c r="FF3" s="16">
        <v>57</v>
      </c>
      <c r="FG3" s="7">
        <f>INDEX(Q5:FC5,1,FF3)</f>
        <v>283</v>
      </c>
      <c r="FH3" s="17" t="e">
        <f>#REF!</f>
        <v>#REF!</v>
      </c>
      <c r="FI3" s="18" t="e">
        <f>#REF!</f>
        <v>#REF!</v>
      </c>
      <c r="FJ3" s="19" t="e">
        <f>#REF!</f>
        <v>#REF!</v>
      </c>
      <c r="FK3" s="20" t="e">
        <f>IF(#REF!&gt;0,#REF!,0)</f>
        <v>#REF!</v>
      </c>
      <c r="FL3" s="21" t="e">
        <f>IF(#REF!&gt;0,'BİRİM MALİYETLER'!FK3*'BİRİM MALİYETLER'!FH3,0)</f>
        <v>#REF!</v>
      </c>
      <c r="FN3" s="22" t="e">
        <f>#REF!</f>
        <v>#REF!</v>
      </c>
    </row>
    <row r="4" spans="3:168" ht="33.75" customHeight="1">
      <c r="C4" s="208" t="s">
        <v>52</v>
      </c>
      <c r="D4" s="273" t="s">
        <v>48</v>
      </c>
      <c r="E4" s="274"/>
      <c r="F4" s="274"/>
      <c r="G4" s="274"/>
      <c r="H4" s="274"/>
      <c r="I4" s="274"/>
      <c r="J4" s="274"/>
      <c r="K4" s="274"/>
      <c r="L4" s="274"/>
      <c r="M4" s="274"/>
      <c r="N4" s="275"/>
      <c r="O4" s="23"/>
      <c r="Q4" s="24" t="s">
        <v>36</v>
      </c>
      <c r="R4" s="24" t="s">
        <v>47</v>
      </c>
      <c r="S4" s="24" t="s">
        <v>37</v>
      </c>
      <c r="T4" s="24" t="s">
        <v>51</v>
      </c>
      <c r="U4" s="24" t="s">
        <v>38</v>
      </c>
      <c r="V4" s="24" t="s">
        <v>39</v>
      </c>
      <c r="W4" s="24" t="s">
        <v>40</v>
      </c>
      <c r="X4" s="24" t="s">
        <v>41</v>
      </c>
      <c r="Y4" s="24" t="s">
        <v>42</v>
      </c>
      <c r="Z4" s="24" t="s">
        <v>43</v>
      </c>
      <c r="AA4" s="24" t="s">
        <v>44</v>
      </c>
      <c r="AB4" s="24" t="s">
        <v>45</v>
      </c>
      <c r="AC4" s="24" t="s">
        <v>46</v>
      </c>
      <c r="AD4" s="24" t="s">
        <v>36</v>
      </c>
      <c r="AE4" s="24" t="s">
        <v>47</v>
      </c>
      <c r="AF4" s="24" t="s">
        <v>37</v>
      </c>
      <c r="AG4" s="24" t="s">
        <v>51</v>
      </c>
      <c r="AH4" s="24" t="s">
        <v>38</v>
      </c>
      <c r="AI4" s="24" t="s">
        <v>39</v>
      </c>
      <c r="AJ4" s="24" t="s">
        <v>40</v>
      </c>
      <c r="AK4" s="24" t="s">
        <v>41</v>
      </c>
      <c r="AL4" s="24" t="s">
        <v>42</v>
      </c>
      <c r="AM4" s="24" t="s">
        <v>43</v>
      </c>
      <c r="AN4" s="24" t="s">
        <v>44</v>
      </c>
      <c r="AO4" s="24" t="s">
        <v>45</v>
      </c>
      <c r="AP4" s="24" t="s">
        <v>46</v>
      </c>
      <c r="AQ4" s="24" t="s">
        <v>36</v>
      </c>
      <c r="AR4" s="24" t="s">
        <v>47</v>
      </c>
      <c r="AS4" s="24" t="s">
        <v>37</v>
      </c>
      <c r="AT4" s="24" t="s">
        <v>51</v>
      </c>
      <c r="AU4" s="24" t="s">
        <v>38</v>
      </c>
      <c r="AV4" s="24" t="s">
        <v>39</v>
      </c>
      <c r="AW4" s="24" t="s">
        <v>40</v>
      </c>
      <c r="AX4" s="24" t="s">
        <v>41</v>
      </c>
      <c r="AY4" s="24" t="s">
        <v>42</v>
      </c>
      <c r="AZ4" s="24" t="s">
        <v>43</v>
      </c>
      <c r="BA4" s="24" t="s">
        <v>44</v>
      </c>
      <c r="BB4" s="24" t="s">
        <v>45</v>
      </c>
      <c r="BC4" s="24" t="s">
        <v>46</v>
      </c>
      <c r="BD4" s="24" t="s">
        <v>36</v>
      </c>
      <c r="BE4" s="24" t="s">
        <v>47</v>
      </c>
      <c r="BF4" s="24" t="s">
        <v>37</v>
      </c>
      <c r="BG4" s="24" t="s">
        <v>51</v>
      </c>
      <c r="BH4" s="24" t="s">
        <v>38</v>
      </c>
      <c r="BI4" s="24" t="s">
        <v>39</v>
      </c>
      <c r="BJ4" s="24" t="s">
        <v>40</v>
      </c>
      <c r="BK4" s="24" t="s">
        <v>41</v>
      </c>
      <c r="BL4" s="24" t="s">
        <v>42</v>
      </c>
      <c r="BM4" s="24" t="s">
        <v>43</v>
      </c>
      <c r="BN4" s="24" t="s">
        <v>44</v>
      </c>
      <c r="BO4" s="24" t="s">
        <v>45</v>
      </c>
      <c r="BP4" s="24" t="s">
        <v>46</v>
      </c>
      <c r="BQ4" s="24" t="s">
        <v>36</v>
      </c>
      <c r="BR4" s="24" t="s">
        <v>47</v>
      </c>
      <c r="BS4" s="24" t="s">
        <v>37</v>
      </c>
      <c r="BT4" s="24" t="s">
        <v>51</v>
      </c>
      <c r="BU4" s="24" t="s">
        <v>38</v>
      </c>
      <c r="BV4" s="24" t="s">
        <v>39</v>
      </c>
      <c r="BW4" s="24" t="s">
        <v>40</v>
      </c>
      <c r="BX4" s="24" t="s">
        <v>41</v>
      </c>
      <c r="BY4" s="24" t="s">
        <v>42</v>
      </c>
      <c r="BZ4" s="24" t="s">
        <v>43</v>
      </c>
      <c r="CA4" s="24" t="s">
        <v>44</v>
      </c>
      <c r="CB4" s="24" t="s">
        <v>45</v>
      </c>
      <c r="CC4" s="24" t="s">
        <v>46</v>
      </c>
      <c r="CD4" s="24" t="s">
        <v>36</v>
      </c>
      <c r="CE4" s="24" t="s">
        <v>47</v>
      </c>
      <c r="CF4" s="24" t="s">
        <v>37</v>
      </c>
      <c r="CG4" s="24" t="s">
        <v>51</v>
      </c>
      <c r="CH4" s="24" t="s">
        <v>38</v>
      </c>
      <c r="CI4" s="24" t="s">
        <v>39</v>
      </c>
      <c r="CJ4" s="24" t="s">
        <v>40</v>
      </c>
      <c r="CK4" s="24" t="s">
        <v>41</v>
      </c>
      <c r="CL4" s="24" t="s">
        <v>42</v>
      </c>
      <c r="CM4" s="24" t="s">
        <v>43</v>
      </c>
      <c r="CN4" s="24" t="s">
        <v>44</v>
      </c>
      <c r="CO4" s="24" t="s">
        <v>45</v>
      </c>
      <c r="CP4" s="24" t="s">
        <v>46</v>
      </c>
      <c r="CQ4" s="24" t="s">
        <v>36</v>
      </c>
      <c r="CR4" s="24" t="s">
        <v>47</v>
      </c>
      <c r="CS4" s="24" t="s">
        <v>37</v>
      </c>
      <c r="CT4" s="24" t="s">
        <v>51</v>
      </c>
      <c r="CU4" s="24" t="s">
        <v>38</v>
      </c>
      <c r="CV4" s="24" t="s">
        <v>39</v>
      </c>
      <c r="CW4" s="24" t="s">
        <v>40</v>
      </c>
      <c r="CX4" s="24" t="s">
        <v>41</v>
      </c>
      <c r="CY4" s="24" t="s">
        <v>42</v>
      </c>
      <c r="CZ4" s="24" t="s">
        <v>43</v>
      </c>
      <c r="DA4" s="24" t="s">
        <v>44</v>
      </c>
      <c r="DB4" s="24" t="s">
        <v>45</v>
      </c>
      <c r="DC4" s="24" t="s">
        <v>46</v>
      </c>
      <c r="DD4" s="24" t="s">
        <v>36</v>
      </c>
      <c r="DE4" s="24" t="s">
        <v>47</v>
      </c>
      <c r="DF4" s="24" t="s">
        <v>37</v>
      </c>
      <c r="DG4" s="24" t="s">
        <v>51</v>
      </c>
      <c r="DH4" s="24" t="s">
        <v>38</v>
      </c>
      <c r="DI4" s="24" t="s">
        <v>39</v>
      </c>
      <c r="DJ4" s="24" t="s">
        <v>40</v>
      </c>
      <c r="DK4" s="24" t="s">
        <v>41</v>
      </c>
      <c r="DL4" s="24" t="s">
        <v>42</v>
      </c>
      <c r="DM4" s="24" t="s">
        <v>43</v>
      </c>
      <c r="DN4" s="24" t="s">
        <v>44</v>
      </c>
      <c r="DO4" s="24" t="s">
        <v>45</v>
      </c>
      <c r="DP4" s="24" t="s">
        <v>46</v>
      </c>
      <c r="DQ4" s="24" t="s">
        <v>36</v>
      </c>
      <c r="DR4" s="24" t="s">
        <v>47</v>
      </c>
      <c r="DS4" s="24" t="s">
        <v>37</v>
      </c>
      <c r="DT4" s="24" t="s">
        <v>51</v>
      </c>
      <c r="DU4" s="24" t="s">
        <v>38</v>
      </c>
      <c r="DV4" s="24" t="s">
        <v>39</v>
      </c>
      <c r="DW4" s="24" t="s">
        <v>40</v>
      </c>
      <c r="DX4" s="24" t="s">
        <v>41</v>
      </c>
      <c r="DY4" s="24" t="s">
        <v>42</v>
      </c>
      <c r="DZ4" s="24" t="s">
        <v>43</v>
      </c>
      <c r="EA4" s="24" t="s">
        <v>44</v>
      </c>
      <c r="EB4" s="24" t="s">
        <v>45</v>
      </c>
      <c r="EC4" s="24" t="s">
        <v>46</v>
      </c>
      <c r="ED4" s="24" t="s">
        <v>36</v>
      </c>
      <c r="EE4" s="24" t="s">
        <v>47</v>
      </c>
      <c r="EF4" s="24" t="s">
        <v>37</v>
      </c>
      <c r="EG4" s="24" t="s">
        <v>51</v>
      </c>
      <c r="EH4" s="24" t="s">
        <v>38</v>
      </c>
      <c r="EI4" s="24" t="s">
        <v>39</v>
      </c>
      <c r="EJ4" s="24" t="s">
        <v>40</v>
      </c>
      <c r="EK4" s="24" t="s">
        <v>41</v>
      </c>
      <c r="EL4" s="24" t="s">
        <v>42</v>
      </c>
      <c r="EM4" s="24" t="s">
        <v>43</v>
      </c>
      <c r="EN4" s="24" t="s">
        <v>44</v>
      </c>
      <c r="EO4" s="24" t="s">
        <v>45</v>
      </c>
      <c r="EP4" s="24" t="s">
        <v>46</v>
      </c>
      <c r="EQ4" s="24" t="s">
        <v>36</v>
      </c>
      <c r="ER4" s="24" t="s">
        <v>47</v>
      </c>
      <c r="ES4" s="24" t="s">
        <v>37</v>
      </c>
      <c r="ET4" s="24" t="s">
        <v>51</v>
      </c>
      <c r="EU4" s="24" t="s">
        <v>38</v>
      </c>
      <c r="EV4" s="24" t="s">
        <v>39</v>
      </c>
      <c r="EW4" s="24" t="s">
        <v>40</v>
      </c>
      <c r="EX4" s="24" t="s">
        <v>41</v>
      </c>
      <c r="EY4" s="24" t="s">
        <v>42</v>
      </c>
      <c r="EZ4" s="24" t="s">
        <v>43</v>
      </c>
      <c r="FA4" s="24" t="s">
        <v>44</v>
      </c>
      <c r="FB4" s="24" t="s">
        <v>45</v>
      </c>
      <c r="FC4" s="24" t="s">
        <v>46</v>
      </c>
      <c r="FD4" s="25" t="s">
        <v>53</v>
      </c>
      <c r="FE4" s="15">
        <v>2</v>
      </c>
      <c r="FF4" s="16">
        <v>70</v>
      </c>
      <c r="FG4" s="7">
        <f>INDEX(Q5:FC5,1,FF4)</f>
        <v>315</v>
      </c>
      <c r="FH4" s="17" t="e">
        <f>FH3</f>
        <v>#REF!</v>
      </c>
      <c r="FI4" s="18" t="e">
        <f>FI3</f>
        <v>#REF!</v>
      </c>
      <c r="FJ4" s="19" t="e">
        <f>FJ3</f>
        <v>#REF!</v>
      </c>
      <c r="FK4" s="20" t="e">
        <f>IF(#REF!&gt;=#REF!,#REF!,0)</f>
        <v>#REF!</v>
      </c>
      <c r="FL4" s="21" t="e">
        <f>IF(#REF!&gt;0,'BİRİM MALİYETLER'!FK4*'BİRİM MALİYETLER'!FH4,0)</f>
        <v>#REF!</v>
      </c>
    </row>
    <row r="5" spans="3:168" s="26" customFormat="1" ht="54.75" customHeight="1">
      <c r="C5" s="279"/>
      <c r="D5" s="132">
        <v>2000</v>
      </c>
      <c r="E5" s="132">
        <v>2001</v>
      </c>
      <c r="F5" s="132">
        <v>2002</v>
      </c>
      <c r="G5" s="132">
        <v>2003</v>
      </c>
      <c r="H5" s="132" t="s">
        <v>3</v>
      </c>
      <c r="I5" s="132" t="s">
        <v>2</v>
      </c>
      <c r="J5" s="132" t="s">
        <v>1</v>
      </c>
      <c r="K5" s="132" t="s">
        <v>0</v>
      </c>
      <c r="L5" s="132">
        <v>2008</v>
      </c>
      <c r="M5" s="132">
        <v>2009</v>
      </c>
      <c r="N5" s="133">
        <v>2010</v>
      </c>
      <c r="O5" s="23"/>
      <c r="Q5" s="27">
        <f>Q6</f>
        <v>30.05</v>
      </c>
      <c r="R5" s="27">
        <f>Q7</f>
        <v>0</v>
      </c>
      <c r="S5" s="27">
        <f>Q8</f>
        <v>59.28</v>
      </c>
      <c r="T5" s="27">
        <f>Q9</f>
        <v>0</v>
      </c>
      <c r="U5" s="27">
        <f>Q10</f>
        <v>99.9</v>
      </c>
      <c r="V5" s="27">
        <f>Q11</f>
        <v>114.23</v>
      </c>
      <c r="W5" s="27">
        <f>Q12</f>
        <v>128.5</v>
      </c>
      <c r="X5" s="27">
        <f>Q13</f>
        <v>142.76</v>
      </c>
      <c r="Y5" s="27">
        <f>Q14</f>
        <v>171.34</v>
      </c>
      <c r="Z5" s="27">
        <f>Q15</f>
        <v>214.13</v>
      </c>
      <c r="AA5" s="27">
        <f>Q16</f>
        <v>256.98</v>
      </c>
      <c r="AB5" s="27">
        <f>Q17</f>
        <v>299.84</v>
      </c>
      <c r="AC5" s="27">
        <f>Q18</f>
        <v>351.41</v>
      </c>
      <c r="AD5" s="27">
        <f>AD6</f>
        <v>20</v>
      </c>
      <c r="AE5" s="27">
        <f>AD7</f>
        <v>35</v>
      </c>
      <c r="AF5" s="27">
        <f>AD8</f>
        <v>55</v>
      </c>
      <c r="AG5" s="27">
        <f>AD9</f>
        <v>75</v>
      </c>
      <c r="AH5" s="27">
        <f>AD10</f>
        <v>123</v>
      </c>
      <c r="AI5" s="27">
        <f>AD11</f>
        <v>140</v>
      </c>
      <c r="AJ5" s="27">
        <f>AD12</f>
        <v>158</v>
      </c>
      <c r="AK5" s="27">
        <f>AD13</f>
        <v>175</v>
      </c>
      <c r="AL5" s="27">
        <f>AD14</f>
        <v>210</v>
      </c>
      <c r="AM5" s="27">
        <f>AD15</f>
        <v>260</v>
      </c>
      <c r="AN5" s="27">
        <f>AD16</f>
        <v>315</v>
      </c>
      <c r="AO5" s="27">
        <f>AD17</f>
        <v>360</v>
      </c>
      <c r="AP5" s="27">
        <f>AD18</f>
        <v>430</v>
      </c>
      <c r="AQ5" s="27">
        <f>AQ6</f>
        <v>33</v>
      </c>
      <c r="AR5" s="27">
        <f>AQ7</f>
        <v>57.75</v>
      </c>
      <c r="AS5" s="27">
        <f>AQ8</f>
        <v>90.75</v>
      </c>
      <c r="AT5" s="27">
        <f>AQ9</f>
        <v>123.75</v>
      </c>
      <c r="AU5" s="27">
        <f>AQ10</f>
        <v>202.95</v>
      </c>
      <c r="AV5" s="27">
        <f>AQ11</f>
        <v>231</v>
      </c>
      <c r="AW5" s="27">
        <f>AQ12</f>
        <v>260.7</v>
      </c>
      <c r="AX5" s="27">
        <f>AQ13</f>
        <v>288.75</v>
      </c>
      <c r="AY5" s="27">
        <f>AQ14</f>
        <v>346.5</v>
      </c>
      <c r="AZ5" s="27">
        <f>AQ15</f>
        <v>429</v>
      </c>
      <c r="BA5" s="27">
        <f>AQ16</f>
        <v>519.75</v>
      </c>
      <c r="BB5" s="27">
        <f>AQ17</f>
        <v>594</v>
      </c>
      <c r="BC5" s="27">
        <f>AQ18</f>
        <v>709.5</v>
      </c>
      <c r="BD5" s="27">
        <f>BD6</f>
        <v>43</v>
      </c>
      <c r="BE5" s="27">
        <f>BD7</f>
        <v>75</v>
      </c>
      <c r="BF5" s="27">
        <f>BD8</f>
        <v>118</v>
      </c>
      <c r="BG5" s="27">
        <f>BD9</f>
        <v>161</v>
      </c>
      <c r="BH5" s="27">
        <f>BD10</f>
        <v>264</v>
      </c>
      <c r="BI5" s="27">
        <f>BD11</f>
        <v>300</v>
      </c>
      <c r="BJ5" s="27">
        <f>BD12</f>
        <v>339</v>
      </c>
      <c r="BK5" s="27">
        <f>BD13</f>
        <v>375</v>
      </c>
      <c r="BL5" s="27">
        <f>BD14</f>
        <v>450</v>
      </c>
      <c r="BM5" s="27">
        <f>BD15</f>
        <v>558</v>
      </c>
      <c r="BN5" s="27">
        <f>BD16</f>
        <v>676</v>
      </c>
      <c r="BO5" s="27">
        <f>BD17</f>
        <v>772</v>
      </c>
      <c r="BP5" s="27">
        <f>BD18</f>
        <v>922</v>
      </c>
      <c r="BQ5" s="27">
        <f>BQ6</f>
        <v>46</v>
      </c>
      <c r="BR5" s="27">
        <f>BQ7</f>
        <v>80</v>
      </c>
      <c r="BS5" s="27">
        <f>BQ8</f>
        <v>127</v>
      </c>
      <c r="BT5" s="27">
        <f>BQ9</f>
        <v>173</v>
      </c>
      <c r="BU5" s="27">
        <f>BQ10</f>
        <v>283</v>
      </c>
      <c r="BV5" s="27">
        <f>BQ11</f>
        <v>322</v>
      </c>
      <c r="BW5" s="27">
        <f>BQ12</f>
        <v>364</v>
      </c>
      <c r="BX5" s="27">
        <f>BQ13</f>
        <v>402</v>
      </c>
      <c r="BY5" s="27">
        <f>BQ14</f>
        <v>483</v>
      </c>
      <c r="BZ5" s="27">
        <f>BQ15</f>
        <v>599</v>
      </c>
      <c r="CA5" s="27">
        <f>BQ16</f>
        <v>725</v>
      </c>
      <c r="CB5" s="27">
        <f>BQ17</f>
        <v>828</v>
      </c>
      <c r="CC5" s="27">
        <f>BQ18</f>
        <v>989</v>
      </c>
      <c r="CD5" s="27">
        <f>CD6</f>
        <v>51</v>
      </c>
      <c r="CE5" s="27">
        <f>CD7</f>
        <v>89</v>
      </c>
      <c r="CF5" s="27">
        <f>CD8</f>
        <v>141</v>
      </c>
      <c r="CG5" s="27">
        <f>CD9</f>
        <v>193</v>
      </c>
      <c r="CH5" s="27">
        <f>CD10</f>
        <v>315</v>
      </c>
      <c r="CI5" s="27">
        <f>CD11</f>
        <v>359</v>
      </c>
      <c r="CJ5" s="27">
        <f>CD12</f>
        <v>406</v>
      </c>
      <c r="CK5" s="27">
        <f>CD13</f>
        <v>448</v>
      </c>
      <c r="CL5" s="27">
        <f>CD14</f>
        <v>539</v>
      </c>
      <c r="CM5" s="27">
        <f>CD15</f>
        <v>668</v>
      </c>
      <c r="CN5" s="27">
        <f>CD16</f>
        <v>809</v>
      </c>
      <c r="CO5" s="27">
        <f>CD17</f>
        <v>924</v>
      </c>
      <c r="CP5" s="27">
        <f>CD18</f>
        <v>1103</v>
      </c>
      <c r="CQ5" s="27">
        <f>CQ6</f>
        <v>54</v>
      </c>
      <c r="CR5" s="27">
        <f>CQ7</f>
        <v>94</v>
      </c>
      <c r="CS5" s="27">
        <f>CQ8</f>
        <v>149</v>
      </c>
      <c r="CT5" s="27">
        <f>CQ9</f>
        <v>205</v>
      </c>
      <c r="CU5" s="27">
        <f>CQ10</f>
        <v>334</v>
      </c>
      <c r="CV5" s="27">
        <f>CQ11</f>
        <v>381</v>
      </c>
      <c r="CW5" s="27">
        <f>CQ12</f>
        <v>430</v>
      </c>
      <c r="CX5" s="27">
        <f>CQ13</f>
        <v>475</v>
      </c>
      <c r="CY5" s="27">
        <f>CQ14</f>
        <v>571</v>
      </c>
      <c r="CZ5" s="27">
        <f>CQ15</f>
        <v>708</v>
      </c>
      <c r="DA5" s="27">
        <f>CQ16</f>
        <v>858</v>
      </c>
      <c r="DB5" s="27">
        <f>CQ17</f>
        <v>979</v>
      </c>
      <c r="DC5" s="27">
        <f>CQ18</f>
        <v>1169</v>
      </c>
      <c r="DD5" s="27">
        <f>DD6</f>
        <v>61</v>
      </c>
      <c r="DE5" s="27">
        <f>DD7</f>
        <v>105</v>
      </c>
      <c r="DF5" s="27">
        <f>DD8</f>
        <v>167</v>
      </c>
      <c r="DG5" s="27">
        <f>DD9</f>
        <v>230</v>
      </c>
      <c r="DH5" s="27">
        <f>DD10</f>
        <v>375</v>
      </c>
      <c r="DI5" s="27">
        <f>DD11</f>
        <v>427</v>
      </c>
      <c r="DJ5" s="27">
        <f>DD12</f>
        <v>482</v>
      </c>
      <c r="DK5" s="27">
        <f>DD13</f>
        <v>533</v>
      </c>
      <c r="DL5" s="27">
        <f>DD14</f>
        <v>640</v>
      </c>
      <c r="DM5" s="27">
        <f>DD15</f>
        <v>794</v>
      </c>
      <c r="DN5" s="27">
        <f>DD16</f>
        <v>962</v>
      </c>
      <c r="DO5" s="27">
        <f>DD17</f>
        <v>1098</v>
      </c>
      <c r="DP5" s="27">
        <f>DD18</f>
        <v>1311</v>
      </c>
      <c r="DQ5" s="27">
        <f>DQ6</f>
        <v>0</v>
      </c>
      <c r="DR5" s="27">
        <f>DQ7</f>
        <v>0</v>
      </c>
      <c r="DS5" s="27">
        <f>DQ8</f>
        <v>0</v>
      </c>
      <c r="DT5" s="27">
        <f>DQ9</f>
        <v>0</v>
      </c>
      <c r="DU5" s="27">
        <f>DQ10</f>
        <v>0</v>
      </c>
      <c r="DV5" s="27">
        <f>DQ11</f>
        <v>0</v>
      </c>
      <c r="DW5" s="27">
        <f>DQ12</f>
        <v>0</v>
      </c>
      <c r="DX5" s="27">
        <f>DQ13</f>
        <v>0</v>
      </c>
      <c r="DY5" s="27">
        <f>DQ14</f>
        <v>0</v>
      </c>
      <c r="DZ5" s="27">
        <f>DQ15</f>
        <v>0</v>
      </c>
      <c r="EA5" s="27">
        <f>DQ16</f>
        <v>0</v>
      </c>
      <c r="EB5" s="27">
        <f>DQ17</f>
        <v>0</v>
      </c>
      <c r="EC5" s="27">
        <f>DQ18</f>
        <v>0</v>
      </c>
      <c r="ED5" s="27">
        <f>ED6</f>
        <v>0</v>
      </c>
      <c r="EE5" s="27">
        <f>ED7</f>
        <v>0</v>
      </c>
      <c r="EF5" s="27">
        <f>ED8</f>
        <v>0</v>
      </c>
      <c r="EG5" s="27">
        <f>ED9</f>
        <v>0</v>
      </c>
      <c r="EH5" s="27">
        <f>ED10</f>
        <v>0</v>
      </c>
      <c r="EI5" s="27">
        <f>ED11</f>
        <v>0</v>
      </c>
      <c r="EJ5" s="27">
        <f>ED12</f>
        <v>0</v>
      </c>
      <c r="EK5" s="27">
        <f>ED13</f>
        <v>0</v>
      </c>
      <c r="EL5" s="27">
        <f>ED14</f>
        <v>0</v>
      </c>
      <c r="EM5" s="27">
        <f>ED15</f>
        <v>0</v>
      </c>
      <c r="EN5" s="27">
        <f>ED16</f>
        <v>0</v>
      </c>
      <c r="EO5" s="27">
        <f>ED17</f>
        <v>0</v>
      </c>
      <c r="EP5" s="27">
        <f>ED18</f>
        <v>0</v>
      </c>
      <c r="EQ5" s="27">
        <f>EQ6</f>
        <v>0</v>
      </c>
      <c r="ER5" s="27">
        <f>EQ7</f>
        <v>0</v>
      </c>
      <c r="ES5" s="27">
        <f>EQ8</f>
        <v>0</v>
      </c>
      <c r="ET5" s="27">
        <f>EQ9</f>
        <v>0</v>
      </c>
      <c r="EU5" s="27">
        <f>EQ10</f>
        <v>0</v>
      </c>
      <c r="EV5" s="27">
        <f>EQ11</f>
        <v>0</v>
      </c>
      <c r="EW5" s="27">
        <f>EQ12</f>
        <v>0</v>
      </c>
      <c r="EX5" s="27">
        <f>EQ13</f>
        <v>0</v>
      </c>
      <c r="EY5" s="27">
        <f>EQ14</f>
        <v>0</v>
      </c>
      <c r="EZ5" s="27">
        <f>EQ15</f>
        <v>0</v>
      </c>
      <c r="FA5" s="27">
        <f>EQ16</f>
        <v>0</v>
      </c>
      <c r="FB5" s="27">
        <f>EQ17</f>
        <v>0</v>
      </c>
      <c r="FC5" s="27">
        <f>EQ18</f>
        <v>0</v>
      </c>
      <c r="FD5" s="14" t="s">
        <v>55</v>
      </c>
      <c r="FE5" s="15">
        <v>3</v>
      </c>
      <c r="FF5" s="16">
        <v>84</v>
      </c>
      <c r="FG5" s="7">
        <f>INDEX(Q5:FC5,1,FF5)</f>
        <v>381</v>
      </c>
      <c r="FH5" s="17" t="e">
        <f aca="true" t="shared" si="0" ref="FH5:FH16">FH4</f>
        <v>#REF!</v>
      </c>
      <c r="FI5" s="18" t="e">
        <f aca="true" t="shared" si="1" ref="FI5:FI16">FI4</f>
        <v>#REF!</v>
      </c>
      <c r="FJ5" s="19" t="e">
        <f aca="true" t="shared" si="2" ref="FJ5:FJ16">FJ4</f>
        <v>#REF!</v>
      </c>
      <c r="FK5" s="20" t="e">
        <f>IF(#REF!&gt;=#REF!,(#REF!+#REF!)/2,0)</f>
        <v>#REF!</v>
      </c>
      <c r="FL5" s="21" t="e">
        <f>IF(#REF!&gt;0,'BİRİM MALİYETLER'!FK5*'BİRİM MALİYETLER'!FH5,0)</f>
        <v>#REF!</v>
      </c>
    </row>
    <row r="6" spans="3:168" ht="20.25">
      <c r="C6" s="121" t="s">
        <v>36</v>
      </c>
      <c r="D6" s="123">
        <v>30.05</v>
      </c>
      <c r="E6" s="123">
        <v>20</v>
      </c>
      <c r="F6" s="123">
        <v>33</v>
      </c>
      <c r="G6" s="123">
        <v>43</v>
      </c>
      <c r="H6" s="123">
        <v>46</v>
      </c>
      <c r="I6" s="123">
        <v>51</v>
      </c>
      <c r="J6" s="123">
        <v>54</v>
      </c>
      <c r="K6" s="123">
        <v>61</v>
      </c>
      <c r="L6" s="124"/>
      <c r="M6" s="124"/>
      <c r="N6" s="125"/>
      <c r="O6" s="28"/>
      <c r="Q6" s="29">
        <f>D6</f>
        <v>30.05</v>
      </c>
      <c r="R6" s="29">
        <f>Q6</f>
        <v>30.05</v>
      </c>
      <c r="S6" s="29">
        <f aca="true" t="shared" si="3" ref="S6:AC6">R6</f>
        <v>30.05</v>
      </c>
      <c r="T6" s="29">
        <f t="shared" si="3"/>
        <v>30.05</v>
      </c>
      <c r="U6" s="29">
        <f t="shared" si="3"/>
        <v>30.05</v>
      </c>
      <c r="V6" s="29">
        <f t="shared" si="3"/>
        <v>30.05</v>
      </c>
      <c r="W6" s="29">
        <f t="shared" si="3"/>
        <v>30.05</v>
      </c>
      <c r="X6" s="29">
        <f t="shared" si="3"/>
        <v>30.05</v>
      </c>
      <c r="Y6" s="29">
        <f t="shared" si="3"/>
        <v>30.05</v>
      </c>
      <c r="Z6" s="29">
        <f t="shared" si="3"/>
        <v>30.05</v>
      </c>
      <c r="AA6" s="29">
        <f t="shared" si="3"/>
        <v>30.05</v>
      </c>
      <c r="AB6" s="29">
        <f t="shared" si="3"/>
        <v>30.05</v>
      </c>
      <c r="AC6" s="29">
        <f t="shared" si="3"/>
        <v>30.05</v>
      </c>
      <c r="AD6" s="29">
        <f>E6</f>
        <v>20</v>
      </c>
      <c r="AE6" s="29">
        <f>AD6</f>
        <v>20</v>
      </c>
      <c r="AF6" s="29">
        <f aca="true" t="shared" si="4" ref="AF6:AP6">AE6</f>
        <v>20</v>
      </c>
      <c r="AG6" s="29">
        <f t="shared" si="4"/>
        <v>20</v>
      </c>
      <c r="AH6" s="29">
        <f t="shared" si="4"/>
        <v>20</v>
      </c>
      <c r="AI6" s="29">
        <f t="shared" si="4"/>
        <v>20</v>
      </c>
      <c r="AJ6" s="29">
        <f t="shared" si="4"/>
        <v>20</v>
      </c>
      <c r="AK6" s="29">
        <f t="shared" si="4"/>
        <v>20</v>
      </c>
      <c r="AL6" s="29">
        <f t="shared" si="4"/>
        <v>20</v>
      </c>
      <c r="AM6" s="29">
        <f t="shared" si="4"/>
        <v>20</v>
      </c>
      <c r="AN6" s="29">
        <f t="shared" si="4"/>
        <v>20</v>
      </c>
      <c r="AO6" s="29">
        <f t="shared" si="4"/>
        <v>20</v>
      </c>
      <c r="AP6" s="29">
        <f t="shared" si="4"/>
        <v>20</v>
      </c>
      <c r="AQ6" s="29">
        <f aca="true" t="shared" si="5" ref="AQ6:AQ18">F6</f>
        <v>33</v>
      </c>
      <c r="AR6" s="29">
        <f>AQ6</f>
        <v>33</v>
      </c>
      <c r="AS6" s="29">
        <f aca="true" t="shared" si="6" ref="AS6:BC6">AR6</f>
        <v>33</v>
      </c>
      <c r="AT6" s="29">
        <f t="shared" si="6"/>
        <v>33</v>
      </c>
      <c r="AU6" s="29">
        <f t="shared" si="6"/>
        <v>33</v>
      </c>
      <c r="AV6" s="29">
        <f t="shared" si="6"/>
        <v>33</v>
      </c>
      <c r="AW6" s="29">
        <f t="shared" si="6"/>
        <v>33</v>
      </c>
      <c r="AX6" s="29">
        <f t="shared" si="6"/>
        <v>33</v>
      </c>
      <c r="AY6" s="29">
        <f t="shared" si="6"/>
        <v>33</v>
      </c>
      <c r="AZ6" s="29">
        <f t="shared" si="6"/>
        <v>33</v>
      </c>
      <c r="BA6" s="29">
        <f t="shared" si="6"/>
        <v>33</v>
      </c>
      <c r="BB6" s="29">
        <f t="shared" si="6"/>
        <v>33</v>
      </c>
      <c r="BC6" s="29">
        <f t="shared" si="6"/>
        <v>33</v>
      </c>
      <c r="BD6" s="29">
        <f aca="true" t="shared" si="7" ref="BD6:BD18">G6</f>
        <v>43</v>
      </c>
      <c r="BE6" s="29">
        <f>BD6</f>
        <v>43</v>
      </c>
      <c r="BF6" s="29">
        <f aca="true" t="shared" si="8" ref="BF6:BP6">BE6</f>
        <v>43</v>
      </c>
      <c r="BG6" s="29">
        <f t="shared" si="8"/>
        <v>43</v>
      </c>
      <c r="BH6" s="29">
        <f t="shared" si="8"/>
        <v>43</v>
      </c>
      <c r="BI6" s="29">
        <f t="shared" si="8"/>
        <v>43</v>
      </c>
      <c r="BJ6" s="29">
        <f t="shared" si="8"/>
        <v>43</v>
      </c>
      <c r="BK6" s="29">
        <f t="shared" si="8"/>
        <v>43</v>
      </c>
      <c r="BL6" s="29">
        <f t="shared" si="8"/>
        <v>43</v>
      </c>
      <c r="BM6" s="29">
        <f t="shared" si="8"/>
        <v>43</v>
      </c>
      <c r="BN6" s="29">
        <f t="shared" si="8"/>
        <v>43</v>
      </c>
      <c r="BO6" s="29">
        <f t="shared" si="8"/>
        <v>43</v>
      </c>
      <c r="BP6" s="29">
        <f t="shared" si="8"/>
        <v>43</v>
      </c>
      <c r="BQ6" s="29">
        <f aca="true" t="shared" si="9" ref="BQ6:BQ18">H6</f>
        <v>46</v>
      </c>
      <c r="BR6" s="29">
        <f>BQ6</f>
        <v>46</v>
      </c>
      <c r="BS6" s="29">
        <f aca="true" t="shared" si="10" ref="BS6:CC6">BR6</f>
        <v>46</v>
      </c>
      <c r="BT6" s="29">
        <f t="shared" si="10"/>
        <v>46</v>
      </c>
      <c r="BU6" s="29">
        <f t="shared" si="10"/>
        <v>46</v>
      </c>
      <c r="BV6" s="29">
        <f t="shared" si="10"/>
        <v>46</v>
      </c>
      <c r="BW6" s="29">
        <f t="shared" si="10"/>
        <v>46</v>
      </c>
      <c r="BX6" s="29">
        <f t="shared" si="10"/>
        <v>46</v>
      </c>
      <c r="BY6" s="29">
        <f t="shared" si="10"/>
        <v>46</v>
      </c>
      <c r="BZ6" s="29">
        <f t="shared" si="10"/>
        <v>46</v>
      </c>
      <c r="CA6" s="29">
        <f t="shared" si="10"/>
        <v>46</v>
      </c>
      <c r="CB6" s="29">
        <f t="shared" si="10"/>
        <v>46</v>
      </c>
      <c r="CC6" s="29">
        <f t="shared" si="10"/>
        <v>46</v>
      </c>
      <c r="CD6" s="29">
        <f aca="true" t="shared" si="11" ref="CD6:CD18">I6</f>
        <v>51</v>
      </c>
      <c r="CE6" s="29">
        <f>CD6</f>
        <v>51</v>
      </c>
      <c r="CF6" s="29">
        <f aca="true" t="shared" si="12" ref="CF6:CP6">CE6</f>
        <v>51</v>
      </c>
      <c r="CG6" s="29">
        <f t="shared" si="12"/>
        <v>51</v>
      </c>
      <c r="CH6" s="29">
        <f t="shared" si="12"/>
        <v>51</v>
      </c>
      <c r="CI6" s="29">
        <f t="shared" si="12"/>
        <v>51</v>
      </c>
      <c r="CJ6" s="29">
        <f t="shared" si="12"/>
        <v>51</v>
      </c>
      <c r="CK6" s="29">
        <f t="shared" si="12"/>
        <v>51</v>
      </c>
      <c r="CL6" s="29">
        <f t="shared" si="12"/>
        <v>51</v>
      </c>
      <c r="CM6" s="29">
        <f t="shared" si="12"/>
        <v>51</v>
      </c>
      <c r="CN6" s="29">
        <f t="shared" si="12"/>
        <v>51</v>
      </c>
      <c r="CO6" s="29">
        <f t="shared" si="12"/>
        <v>51</v>
      </c>
      <c r="CP6" s="29">
        <f t="shared" si="12"/>
        <v>51</v>
      </c>
      <c r="CQ6" s="29">
        <f aca="true" t="shared" si="13" ref="CQ6:CQ18">J6</f>
        <v>54</v>
      </c>
      <c r="CR6" s="29">
        <f>CQ6</f>
        <v>54</v>
      </c>
      <c r="CS6" s="29">
        <f aca="true" t="shared" si="14" ref="CS6:DC6">CR6</f>
        <v>54</v>
      </c>
      <c r="CT6" s="29">
        <f t="shared" si="14"/>
        <v>54</v>
      </c>
      <c r="CU6" s="29">
        <f t="shared" si="14"/>
        <v>54</v>
      </c>
      <c r="CV6" s="29">
        <f t="shared" si="14"/>
        <v>54</v>
      </c>
      <c r="CW6" s="29">
        <f t="shared" si="14"/>
        <v>54</v>
      </c>
      <c r="CX6" s="29">
        <f t="shared" si="14"/>
        <v>54</v>
      </c>
      <c r="CY6" s="29">
        <f t="shared" si="14"/>
        <v>54</v>
      </c>
      <c r="CZ6" s="29">
        <f t="shared" si="14"/>
        <v>54</v>
      </c>
      <c r="DA6" s="29">
        <f t="shared" si="14"/>
        <v>54</v>
      </c>
      <c r="DB6" s="29">
        <f t="shared" si="14"/>
        <v>54</v>
      </c>
      <c r="DC6" s="29">
        <f t="shared" si="14"/>
        <v>54</v>
      </c>
      <c r="DD6" s="29">
        <f aca="true" t="shared" si="15" ref="DD6:DD18">K6</f>
        <v>61</v>
      </c>
      <c r="DE6" s="29">
        <f>DD6</f>
        <v>61</v>
      </c>
      <c r="DF6" s="29">
        <f aca="true" t="shared" si="16" ref="DF6:DP6">DE6</f>
        <v>61</v>
      </c>
      <c r="DG6" s="29">
        <f t="shared" si="16"/>
        <v>61</v>
      </c>
      <c r="DH6" s="29">
        <f t="shared" si="16"/>
        <v>61</v>
      </c>
      <c r="DI6" s="29">
        <f t="shared" si="16"/>
        <v>61</v>
      </c>
      <c r="DJ6" s="29">
        <f t="shared" si="16"/>
        <v>61</v>
      </c>
      <c r="DK6" s="29">
        <f t="shared" si="16"/>
        <v>61</v>
      </c>
      <c r="DL6" s="29">
        <f t="shared" si="16"/>
        <v>61</v>
      </c>
      <c r="DM6" s="29">
        <f t="shared" si="16"/>
        <v>61</v>
      </c>
      <c r="DN6" s="29">
        <f t="shared" si="16"/>
        <v>61</v>
      </c>
      <c r="DO6" s="29">
        <f t="shared" si="16"/>
        <v>61</v>
      </c>
      <c r="DP6" s="29">
        <f t="shared" si="16"/>
        <v>61</v>
      </c>
      <c r="DQ6" s="29">
        <f aca="true" t="shared" si="17" ref="DQ6:DQ18">L6</f>
        <v>0</v>
      </c>
      <c r="DR6" s="29">
        <f>DQ6</f>
        <v>0</v>
      </c>
      <c r="DS6" s="29">
        <f aca="true" t="shared" si="18" ref="DS6:EC6">DR6</f>
        <v>0</v>
      </c>
      <c r="DT6" s="29">
        <f t="shared" si="18"/>
        <v>0</v>
      </c>
      <c r="DU6" s="29">
        <f t="shared" si="18"/>
        <v>0</v>
      </c>
      <c r="DV6" s="29">
        <f t="shared" si="18"/>
        <v>0</v>
      </c>
      <c r="DW6" s="29">
        <f t="shared" si="18"/>
        <v>0</v>
      </c>
      <c r="DX6" s="29">
        <f t="shared" si="18"/>
        <v>0</v>
      </c>
      <c r="DY6" s="29">
        <f t="shared" si="18"/>
        <v>0</v>
      </c>
      <c r="DZ6" s="29">
        <f t="shared" si="18"/>
        <v>0</v>
      </c>
      <c r="EA6" s="29">
        <f t="shared" si="18"/>
        <v>0</v>
      </c>
      <c r="EB6" s="29">
        <f t="shared" si="18"/>
        <v>0</v>
      </c>
      <c r="EC6" s="29">
        <f t="shared" si="18"/>
        <v>0</v>
      </c>
      <c r="ED6" s="29">
        <f aca="true" t="shared" si="19" ref="ED6:ED18">M6</f>
        <v>0</v>
      </c>
      <c r="EE6" s="29">
        <f>ED6</f>
        <v>0</v>
      </c>
      <c r="EF6" s="29">
        <f aca="true" t="shared" si="20" ref="EF6:EP6">EE6</f>
        <v>0</v>
      </c>
      <c r="EG6" s="29">
        <f t="shared" si="20"/>
        <v>0</v>
      </c>
      <c r="EH6" s="29">
        <f t="shared" si="20"/>
        <v>0</v>
      </c>
      <c r="EI6" s="29">
        <f t="shared" si="20"/>
        <v>0</v>
      </c>
      <c r="EJ6" s="29">
        <f t="shared" si="20"/>
        <v>0</v>
      </c>
      <c r="EK6" s="29">
        <f t="shared" si="20"/>
        <v>0</v>
      </c>
      <c r="EL6" s="29">
        <f t="shared" si="20"/>
        <v>0</v>
      </c>
      <c r="EM6" s="29">
        <f t="shared" si="20"/>
        <v>0</v>
      </c>
      <c r="EN6" s="29">
        <f t="shared" si="20"/>
        <v>0</v>
      </c>
      <c r="EO6" s="29">
        <f t="shared" si="20"/>
        <v>0</v>
      </c>
      <c r="EP6" s="29">
        <f t="shared" si="20"/>
        <v>0</v>
      </c>
      <c r="EQ6" s="29">
        <f aca="true" t="shared" si="21" ref="EQ6:EQ18">N6</f>
        <v>0</v>
      </c>
      <c r="ER6" s="29">
        <f>EQ6</f>
        <v>0</v>
      </c>
      <c r="ES6" s="29">
        <f aca="true" t="shared" si="22" ref="ES6:FC6">ER6</f>
        <v>0</v>
      </c>
      <c r="ET6" s="29">
        <f t="shared" si="22"/>
        <v>0</v>
      </c>
      <c r="EU6" s="29">
        <f t="shared" si="22"/>
        <v>0</v>
      </c>
      <c r="EV6" s="29">
        <f t="shared" si="22"/>
        <v>0</v>
      </c>
      <c r="EW6" s="29">
        <f t="shared" si="22"/>
        <v>0</v>
      </c>
      <c r="EX6" s="29">
        <f t="shared" si="22"/>
        <v>0</v>
      </c>
      <c r="EY6" s="29">
        <f t="shared" si="22"/>
        <v>0</v>
      </c>
      <c r="EZ6" s="29">
        <f t="shared" si="22"/>
        <v>0</v>
      </c>
      <c r="FA6" s="29">
        <f t="shared" si="22"/>
        <v>0</v>
      </c>
      <c r="FB6" s="29">
        <f t="shared" si="22"/>
        <v>0</v>
      </c>
      <c r="FC6" s="29">
        <f t="shared" si="22"/>
        <v>0</v>
      </c>
      <c r="FD6" s="14" t="s">
        <v>56</v>
      </c>
      <c r="FE6" s="15">
        <v>4</v>
      </c>
      <c r="FF6" s="16">
        <v>83</v>
      </c>
      <c r="FG6" s="7">
        <f>INDEX(Q5:FC5,1,FF6)</f>
        <v>334</v>
      </c>
      <c r="FH6" s="17" t="e">
        <f t="shared" si="0"/>
        <v>#REF!</v>
      </c>
      <c r="FI6" s="18" t="e">
        <f t="shared" si="1"/>
        <v>#REF!</v>
      </c>
      <c r="FJ6" s="19" t="e">
        <f t="shared" si="2"/>
        <v>#REF!</v>
      </c>
      <c r="FK6" s="20" t="e">
        <f>IF(#REF!&gt;=#REF!,(((#REF!+#REF!)/2)+#REF!)/2,0)</f>
        <v>#REF!</v>
      </c>
      <c r="FL6" s="21" t="e">
        <f>IF(#REF!&gt;0,'BİRİM MALİYETLER'!FK6*'BİRİM MALİYETLER'!FH6,0)</f>
        <v>#REF!</v>
      </c>
    </row>
    <row r="7" spans="3:168" ht="20.25">
      <c r="C7" s="121" t="s">
        <v>47</v>
      </c>
      <c r="D7" s="123"/>
      <c r="E7" s="123">
        <v>35</v>
      </c>
      <c r="F7" s="123">
        <v>57.75</v>
      </c>
      <c r="G7" s="123">
        <v>75</v>
      </c>
      <c r="H7" s="123">
        <v>80</v>
      </c>
      <c r="I7" s="123">
        <v>89</v>
      </c>
      <c r="J7" s="123">
        <v>94</v>
      </c>
      <c r="K7" s="123">
        <v>105</v>
      </c>
      <c r="L7" s="124"/>
      <c r="M7" s="124"/>
      <c r="N7" s="125"/>
      <c r="O7" s="28"/>
      <c r="Q7" s="29">
        <f aca="true" t="shared" si="23" ref="Q7:Q18">D7</f>
        <v>0</v>
      </c>
      <c r="R7" s="29">
        <f aca="true" t="shared" si="24" ref="R7:AC18">Q7</f>
        <v>0</v>
      </c>
      <c r="S7" s="29">
        <f t="shared" si="24"/>
        <v>0</v>
      </c>
      <c r="T7" s="29">
        <f t="shared" si="24"/>
        <v>0</v>
      </c>
      <c r="U7" s="29">
        <f t="shared" si="24"/>
        <v>0</v>
      </c>
      <c r="V7" s="29">
        <f t="shared" si="24"/>
        <v>0</v>
      </c>
      <c r="W7" s="29">
        <f t="shared" si="24"/>
        <v>0</v>
      </c>
      <c r="X7" s="29">
        <f t="shared" si="24"/>
        <v>0</v>
      </c>
      <c r="Y7" s="29">
        <f t="shared" si="24"/>
        <v>0</v>
      </c>
      <c r="Z7" s="29">
        <f t="shared" si="24"/>
        <v>0</v>
      </c>
      <c r="AA7" s="29">
        <f t="shared" si="24"/>
        <v>0</v>
      </c>
      <c r="AB7" s="29">
        <f t="shared" si="24"/>
        <v>0</v>
      </c>
      <c r="AC7" s="29">
        <f t="shared" si="24"/>
        <v>0</v>
      </c>
      <c r="AD7" s="29">
        <f aca="true" t="shared" si="25" ref="AD7:AD18">E7</f>
        <v>35</v>
      </c>
      <c r="AE7" s="29">
        <f aca="true" t="shared" si="26" ref="AE7:AP18">AD7</f>
        <v>35</v>
      </c>
      <c r="AF7" s="29">
        <f t="shared" si="26"/>
        <v>35</v>
      </c>
      <c r="AG7" s="29">
        <f t="shared" si="26"/>
        <v>35</v>
      </c>
      <c r="AH7" s="29">
        <f t="shared" si="26"/>
        <v>35</v>
      </c>
      <c r="AI7" s="29">
        <f t="shared" si="26"/>
        <v>35</v>
      </c>
      <c r="AJ7" s="29">
        <f t="shared" si="26"/>
        <v>35</v>
      </c>
      <c r="AK7" s="29">
        <f t="shared" si="26"/>
        <v>35</v>
      </c>
      <c r="AL7" s="29">
        <f t="shared" si="26"/>
        <v>35</v>
      </c>
      <c r="AM7" s="29">
        <f t="shared" si="26"/>
        <v>35</v>
      </c>
      <c r="AN7" s="29">
        <f t="shared" si="26"/>
        <v>35</v>
      </c>
      <c r="AO7" s="29">
        <f t="shared" si="26"/>
        <v>35</v>
      </c>
      <c r="AP7" s="29">
        <f t="shared" si="26"/>
        <v>35</v>
      </c>
      <c r="AQ7" s="29">
        <f t="shared" si="5"/>
        <v>57.75</v>
      </c>
      <c r="AR7" s="29">
        <f aca="true" t="shared" si="27" ref="AR7:BC7">AQ7</f>
        <v>57.75</v>
      </c>
      <c r="AS7" s="29">
        <f t="shared" si="27"/>
        <v>57.75</v>
      </c>
      <c r="AT7" s="29">
        <f t="shared" si="27"/>
        <v>57.75</v>
      </c>
      <c r="AU7" s="29">
        <f t="shared" si="27"/>
        <v>57.75</v>
      </c>
      <c r="AV7" s="29">
        <f t="shared" si="27"/>
        <v>57.75</v>
      </c>
      <c r="AW7" s="29">
        <f t="shared" si="27"/>
        <v>57.75</v>
      </c>
      <c r="AX7" s="29">
        <f t="shared" si="27"/>
        <v>57.75</v>
      </c>
      <c r="AY7" s="29">
        <f t="shared" si="27"/>
        <v>57.75</v>
      </c>
      <c r="AZ7" s="29">
        <f t="shared" si="27"/>
        <v>57.75</v>
      </c>
      <c r="BA7" s="29">
        <f t="shared" si="27"/>
        <v>57.75</v>
      </c>
      <c r="BB7" s="29">
        <f t="shared" si="27"/>
        <v>57.75</v>
      </c>
      <c r="BC7" s="29">
        <f t="shared" si="27"/>
        <v>57.75</v>
      </c>
      <c r="BD7" s="29">
        <f t="shared" si="7"/>
        <v>75</v>
      </c>
      <c r="BE7" s="29">
        <f aca="true" t="shared" si="28" ref="BE7:BP7">BD7</f>
        <v>75</v>
      </c>
      <c r="BF7" s="29">
        <f t="shared" si="28"/>
        <v>75</v>
      </c>
      <c r="BG7" s="29">
        <f t="shared" si="28"/>
        <v>75</v>
      </c>
      <c r="BH7" s="29">
        <f t="shared" si="28"/>
        <v>75</v>
      </c>
      <c r="BI7" s="29">
        <f t="shared" si="28"/>
        <v>75</v>
      </c>
      <c r="BJ7" s="29">
        <f t="shared" si="28"/>
        <v>75</v>
      </c>
      <c r="BK7" s="29">
        <f t="shared" si="28"/>
        <v>75</v>
      </c>
      <c r="BL7" s="29">
        <f t="shared" si="28"/>
        <v>75</v>
      </c>
      <c r="BM7" s="29">
        <f t="shared" si="28"/>
        <v>75</v>
      </c>
      <c r="BN7" s="29">
        <f t="shared" si="28"/>
        <v>75</v>
      </c>
      <c r="BO7" s="29">
        <f t="shared" si="28"/>
        <v>75</v>
      </c>
      <c r="BP7" s="29">
        <f t="shared" si="28"/>
        <v>75</v>
      </c>
      <c r="BQ7" s="29">
        <f t="shared" si="9"/>
        <v>80</v>
      </c>
      <c r="BR7" s="29">
        <f aca="true" t="shared" si="29" ref="BR7:CC7">BQ7</f>
        <v>80</v>
      </c>
      <c r="BS7" s="29">
        <f t="shared" si="29"/>
        <v>80</v>
      </c>
      <c r="BT7" s="29">
        <f t="shared" si="29"/>
        <v>80</v>
      </c>
      <c r="BU7" s="29">
        <f t="shared" si="29"/>
        <v>80</v>
      </c>
      <c r="BV7" s="29">
        <f t="shared" si="29"/>
        <v>80</v>
      </c>
      <c r="BW7" s="29">
        <f t="shared" si="29"/>
        <v>80</v>
      </c>
      <c r="BX7" s="29">
        <f t="shared" si="29"/>
        <v>80</v>
      </c>
      <c r="BY7" s="29">
        <f t="shared" si="29"/>
        <v>80</v>
      </c>
      <c r="BZ7" s="29">
        <f t="shared" si="29"/>
        <v>80</v>
      </c>
      <c r="CA7" s="29">
        <f t="shared" si="29"/>
        <v>80</v>
      </c>
      <c r="CB7" s="29">
        <f t="shared" si="29"/>
        <v>80</v>
      </c>
      <c r="CC7" s="29">
        <f t="shared" si="29"/>
        <v>80</v>
      </c>
      <c r="CD7" s="29">
        <f t="shared" si="11"/>
        <v>89</v>
      </c>
      <c r="CE7" s="29">
        <f aca="true" t="shared" si="30" ref="CE7:CP7">CD7</f>
        <v>89</v>
      </c>
      <c r="CF7" s="29">
        <f t="shared" si="30"/>
        <v>89</v>
      </c>
      <c r="CG7" s="29">
        <f t="shared" si="30"/>
        <v>89</v>
      </c>
      <c r="CH7" s="29">
        <f t="shared" si="30"/>
        <v>89</v>
      </c>
      <c r="CI7" s="29">
        <f t="shared" si="30"/>
        <v>89</v>
      </c>
      <c r="CJ7" s="29">
        <f t="shared" si="30"/>
        <v>89</v>
      </c>
      <c r="CK7" s="29">
        <f t="shared" si="30"/>
        <v>89</v>
      </c>
      <c r="CL7" s="29">
        <f t="shared" si="30"/>
        <v>89</v>
      </c>
      <c r="CM7" s="29">
        <f t="shared" si="30"/>
        <v>89</v>
      </c>
      <c r="CN7" s="29">
        <f t="shared" si="30"/>
        <v>89</v>
      </c>
      <c r="CO7" s="29">
        <f t="shared" si="30"/>
        <v>89</v>
      </c>
      <c r="CP7" s="29">
        <f t="shared" si="30"/>
        <v>89</v>
      </c>
      <c r="CQ7" s="29">
        <f t="shared" si="13"/>
        <v>94</v>
      </c>
      <c r="CR7" s="29">
        <f aca="true" t="shared" si="31" ref="CR7:DC7">CQ7</f>
        <v>94</v>
      </c>
      <c r="CS7" s="29">
        <f t="shared" si="31"/>
        <v>94</v>
      </c>
      <c r="CT7" s="29">
        <f t="shared" si="31"/>
        <v>94</v>
      </c>
      <c r="CU7" s="29">
        <f t="shared" si="31"/>
        <v>94</v>
      </c>
      <c r="CV7" s="29">
        <f t="shared" si="31"/>
        <v>94</v>
      </c>
      <c r="CW7" s="29">
        <f t="shared" si="31"/>
        <v>94</v>
      </c>
      <c r="CX7" s="29">
        <f t="shared" si="31"/>
        <v>94</v>
      </c>
      <c r="CY7" s="29">
        <f t="shared" si="31"/>
        <v>94</v>
      </c>
      <c r="CZ7" s="29">
        <f t="shared" si="31"/>
        <v>94</v>
      </c>
      <c r="DA7" s="29">
        <f t="shared" si="31"/>
        <v>94</v>
      </c>
      <c r="DB7" s="29">
        <f t="shared" si="31"/>
        <v>94</v>
      </c>
      <c r="DC7" s="29">
        <f t="shared" si="31"/>
        <v>94</v>
      </c>
      <c r="DD7" s="29">
        <f t="shared" si="15"/>
        <v>105</v>
      </c>
      <c r="DE7" s="29">
        <f aca="true" t="shared" si="32" ref="DE7:DP7">DD7</f>
        <v>105</v>
      </c>
      <c r="DF7" s="29">
        <f t="shared" si="32"/>
        <v>105</v>
      </c>
      <c r="DG7" s="29">
        <f t="shared" si="32"/>
        <v>105</v>
      </c>
      <c r="DH7" s="29">
        <f t="shared" si="32"/>
        <v>105</v>
      </c>
      <c r="DI7" s="29">
        <f t="shared" si="32"/>
        <v>105</v>
      </c>
      <c r="DJ7" s="29">
        <f t="shared" si="32"/>
        <v>105</v>
      </c>
      <c r="DK7" s="29">
        <f t="shared" si="32"/>
        <v>105</v>
      </c>
      <c r="DL7" s="29">
        <f t="shared" si="32"/>
        <v>105</v>
      </c>
      <c r="DM7" s="29">
        <f t="shared" si="32"/>
        <v>105</v>
      </c>
      <c r="DN7" s="29">
        <f t="shared" si="32"/>
        <v>105</v>
      </c>
      <c r="DO7" s="29">
        <f t="shared" si="32"/>
        <v>105</v>
      </c>
      <c r="DP7" s="29">
        <f t="shared" si="32"/>
        <v>105</v>
      </c>
      <c r="DQ7" s="29">
        <f t="shared" si="17"/>
        <v>0</v>
      </c>
      <c r="DR7" s="29">
        <f aca="true" t="shared" si="33" ref="DR7:EC7">DQ7</f>
        <v>0</v>
      </c>
      <c r="DS7" s="29">
        <f t="shared" si="33"/>
        <v>0</v>
      </c>
      <c r="DT7" s="29">
        <f t="shared" si="33"/>
        <v>0</v>
      </c>
      <c r="DU7" s="29">
        <f t="shared" si="33"/>
        <v>0</v>
      </c>
      <c r="DV7" s="29">
        <f t="shared" si="33"/>
        <v>0</v>
      </c>
      <c r="DW7" s="29">
        <f t="shared" si="33"/>
        <v>0</v>
      </c>
      <c r="DX7" s="29">
        <f t="shared" si="33"/>
        <v>0</v>
      </c>
      <c r="DY7" s="29">
        <f t="shared" si="33"/>
        <v>0</v>
      </c>
      <c r="DZ7" s="29">
        <f t="shared" si="33"/>
        <v>0</v>
      </c>
      <c r="EA7" s="29">
        <f t="shared" si="33"/>
        <v>0</v>
      </c>
      <c r="EB7" s="29">
        <f t="shared" si="33"/>
        <v>0</v>
      </c>
      <c r="EC7" s="29">
        <f t="shared" si="33"/>
        <v>0</v>
      </c>
      <c r="ED7" s="29">
        <f t="shared" si="19"/>
        <v>0</v>
      </c>
      <c r="EE7" s="29">
        <f aca="true" t="shared" si="34" ref="EE7:EP7">ED7</f>
        <v>0</v>
      </c>
      <c r="EF7" s="29">
        <f t="shared" si="34"/>
        <v>0</v>
      </c>
      <c r="EG7" s="29">
        <f t="shared" si="34"/>
        <v>0</v>
      </c>
      <c r="EH7" s="29">
        <f t="shared" si="34"/>
        <v>0</v>
      </c>
      <c r="EI7" s="29">
        <f t="shared" si="34"/>
        <v>0</v>
      </c>
      <c r="EJ7" s="29">
        <f t="shared" si="34"/>
        <v>0</v>
      </c>
      <c r="EK7" s="29">
        <f t="shared" si="34"/>
        <v>0</v>
      </c>
      <c r="EL7" s="29">
        <f t="shared" si="34"/>
        <v>0</v>
      </c>
      <c r="EM7" s="29">
        <f t="shared" si="34"/>
        <v>0</v>
      </c>
      <c r="EN7" s="29">
        <f t="shared" si="34"/>
        <v>0</v>
      </c>
      <c r="EO7" s="29">
        <f t="shared" si="34"/>
        <v>0</v>
      </c>
      <c r="EP7" s="29">
        <f t="shared" si="34"/>
        <v>0</v>
      </c>
      <c r="EQ7" s="29">
        <f t="shared" si="21"/>
        <v>0</v>
      </c>
      <c r="ER7" s="29">
        <f aca="true" t="shared" si="35" ref="ER7:FC7">EQ7</f>
        <v>0</v>
      </c>
      <c r="ES7" s="29">
        <f t="shared" si="35"/>
        <v>0</v>
      </c>
      <c r="ET7" s="29">
        <f t="shared" si="35"/>
        <v>0</v>
      </c>
      <c r="EU7" s="29">
        <f t="shared" si="35"/>
        <v>0</v>
      </c>
      <c r="EV7" s="29">
        <f t="shared" si="35"/>
        <v>0</v>
      </c>
      <c r="EW7" s="29">
        <f t="shared" si="35"/>
        <v>0</v>
      </c>
      <c r="EX7" s="29">
        <f t="shared" si="35"/>
        <v>0</v>
      </c>
      <c r="EY7" s="29">
        <f t="shared" si="35"/>
        <v>0</v>
      </c>
      <c r="EZ7" s="29">
        <f t="shared" si="35"/>
        <v>0</v>
      </c>
      <c r="FA7" s="29">
        <f t="shared" si="35"/>
        <v>0</v>
      </c>
      <c r="FB7" s="29">
        <f t="shared" si="35"/>
        <v>0</v>
      </c>
      <c r="FC7" s="29">
        <f t="shared" si="35"/>
        <v>0</v>
      </c>
      <c r="FD7" s="14" t="s">
        <v>57</v>
      </c>
      <c r="FE7" s="15">
        <v>5</v>
      </c>
      <c r="FF7" s="16">
        <v>98</v>
      </c>
      <c r="FG7" s="7">
        <f>INDEX(Q5:FC5,1,FF7)</f>
        <v>482</v>
      </c>
      <c r="FH7" s="17" t="e">
        <f t="shared" si="0"/>
        <v>#REF!</v>
      </c>
      <c r="FI7" s="18" t="e">
        <f t="shared" si="1"/>
        <v>#REF!</v>
      </c>
      <c r="FJ7" s="19" t="e">
        <f t="shared" si="2"/>
        <v>#REF!</v>
      </c>
      <c r="FK7" s="20" t="e">
        <f>IF(#REF!&gt;=#REF!,(((#REF!+#REF!+#REF!)/3)+#REF!)/2,0)</f>
        <v>#REF!</v>
      </c>
      <c r="FL7" s="21" t="e">
        <f>IF(#REF!&gt;0,'BİRİM MALİYETLER'!FK7*'BİRİM MALİYETLER'!FH7,0)</f>
        <v>#REF!</v>
      </c>
    </row>
    <row r="8" spans="3:168" ht="20.25">
      <c r="C8" s="121" t="s">
        <v>37</v>
      </c>
      <c r="D8" s="123">
        <v>59.28</v>
      </c>
      <c r="E8" s="123">
        <v>55</v>
      </c>
      <c r="F8" s="123">
        <v>90.75</v>
      </c>
      <c r="G8" s="123">
        <v>118</v>
      </c>
      <c r="H8" s="123">
        <v>127</v>
      </c>
      <c r="I8" s="123">
        <v>141</v>
      </c>
      <c r="J8" s="123">
        <v>149</v>
      </c>
      <c r="K8" s="123">
        <v>167</v>
      </c>
      <c r="L8" s="124"/>
      <c r="M8" s="124"/>
      <c r="N8" s="125"/>
      <c r="O8" s="28"/>
      <c r="Q8" s="29">
        <f t="shared" si="23"/>
        <v>59.28</v>
      </c>
      <c r="R8" s="29">
        <f t="shared" si="24"/>
        <v>59.28</v>
      </c>
      <c r="S8" s="29">
        <f t="shared" si="24"/>
        <v>59.28</v>
      </c>
      <c r="T8" s="29">
        <f t="shared" si="24"/>
        <v>59.28</v>
      </c>
      <c r="U8" s="29">
        <f t="shared" si="24"/>
        <v>59.28</v>
      </c>
      <c r="V8" s="29">
        <f t="shared" si="24"/>
        <v>59.28</v>
      </c>
      <c r="W8" s="29">
        <f t="shared" si="24"/>
        <v>59.28</v>
      </c>
      <c r="X8" s="29">
        <f t="shared" si="24"/>
        <v>59.28</v>
      </c>
      <c r="Y8" s="29">
        <f t="shared" si="24"/>
        <v>59.28</v>
      </c>
      <c r="Z8" s="29">
        <f t="shared" si="24"/>
        <v>59.28</v>
      </c>
      <c r="AA8" s="29">
        <f t="shared" si="24"/>
        <v>59.28</v>
      </c>
      <c r="AB8" s="29">
        <f t="shared" si="24"/>
        <v>59.28</v>
      </c>
      <c r="AC8" s="29">
        <f t="shared" si="24"/>
        <v>59.28</v>
      </c>
      <c r="AD8" s="29">
        <f t="shared" si="25"/>
        <v>55</v>
      </c>
      <c r="AE8" s="29">
        <f t="shared" si="26"/>
        <v>55</v>
      </c>
      <c r="AF8" s="29">
        <f t="shared" si="26"/>
        <v>55</v>
      </c>
      <c r="AG8" s="29">
        <f t="shared" si="26"/>
        <v>55</v>
      </c>
      <c r="AH8" s="29">
        <f t="shared" si="26"/>
        <v>55</v>
      </c>
      <c r="AI8" s="29">
        <f t="shared" si="26"/>
        <v>55</v>
      </c>
      <c r="AJ8" s="29">
        <f t="shared" si="26"/>
        <v>55</v>
      </c>
      <c r="AK8" s="29">
        <f t="shared" si="26"/>
        <v>55</v>
      </c>
      <c r="AL8" s="29">
        <f t="shared" si="26"/>
        <v>55</v>
      </c>
      <c r="AM8" s="29">
        <f t="shared" si="26"/>
        <v>55</v>
      </c>
      <c r="AN8" s="29">
        <f t="shared" si="26"/>
        <v>55</v>
      </c>
      <c r="AO8" s="29">
        <f t="shared" si="26"/>
        <v>55</v>
      </c>
      <c r="AP8" s="29">
        <f t="shared" si="26"/>
        <v>55</v>
      </c>
      <c r="AQ8" s="29">
        <f t="shared" si="5"/>
        <v>90.75</v>
      </c>
      <c r="AR8" s="29">
        <f aca="true" t="shared" si="36" ref="AR8:BC8">AQ8</f>
        <v>90.75</v>
      </c>
      <c r="AS8" s="29">
        <f t="shared" si="36"/>
        <v>90.75</v>
      </c>
      <c r="AT8" s="29">
        <f t="shared" si="36"/>
        <v>90.75</v>
      </c>
      <c r="AU8" s="29">
        <f t="shared" si="36"/>
        <v>90.75</v>
      </c>
      <c r="AV8" s="29">
        <f t="shared" si="36"/>
        <v>90.75</v>
      </c>
      <c r="AW8" s="29">
        <f t="shared" si="36"/>
        <v>90.75</v>
      </c>
      <c r="AX8" s="29">
        <f t="shared" si="36"/>
        <v>90.75</v>
      </c>
      <c r="AY8" s="29">
        <f t="shared" si="36"/>
        <v>90.75</v>
      </c>
      <c r="AZ8" s="29">
        <f t="shared" si="36"/>
        <v>90.75</v>
      </c>
      <c r="BA8" s="29">
        <f t="shared" si="36"/>
        <v>90.75</v>
      </c>
      <c r="BB8" s="29">
        <f t="shared" si="36"/>
        <v>90.75</v>
      </c>
      <c r="BC8" s="29">
        <f t="shared" si="36"/>
        <v>90.75</v>
      </c>
      <c r="BD8" s="29">
        <f t="shared" si="7"/>
        <v>118</v>
      </c>
      <c r="BE8" s="29">
        <f aca="true" t="shared" si="37" ref="BE8:BP8">BD8</f>
        <v>118</v>
      </c>
      <c r="BF8" s="29">
        <f t="shared" si="37"/>
        <v>118</v>
      </c>
      <c r="BG8" s="29">
        <f t="shared" si="37"/>
        <v>118</v>
      </c>
      <c r="BH8" s="29">
        <f t="shared" si="37"/>
        <v>118</v>
      </c>
      <c r="BI8" s="29">
        <f t="shared" si="37"/>
        <v>118</v>
      </c>
      <c r="BJ8" s="29">
        <f t="shared" si="37"/>
        <v>118</v>
      </c>
      <c r="BK8" s="29">
        <f t="shared" si="37"/>
        <v>118</v>
      </c>
      <c r="BL8" s="29">
        <f t="shared" si="37"/>
        <v>118</v>
      </c>
      <c r="BM8" s="29">
        <f t="shared" si="37"/>
        <v>118</v>
      </c>
      <c r="BN8" s="29">
        <f t="shared" si="37"/>
        <v>118</v>
      </c>
      <c r="BO8" s="29">
        <f t="shared" si="37"/>
        <v>118</v>
      </c>
      <c r="BP8" s="29">
        <f t="shared" si="37"/>
        <v>118</v>
      </c>
      <c r="BQ8" s="29">
        <f t="shared" si="9"/>
        <v>127</v>
      </c>
      <c r="BR8" s="29">
        <f aca="true" t="shared" si="38" ref="BR8:CC8">BQ8</f>
        <v>127</v>
      </c>
      <c r="BS8" s="29">
        <f t="shared" si="38"/>
        <v>127</v>
      </c>
      <c r="BT8" s="29">
        <f t="shared" si="38"/>
        <v>127</v>
      </c>
      <c r="BU8" s="29">
        <f t="shared" si="38"/>
        <v>127</v>
      </c>
      <c r="BV8" s="29">
        <f t="shared" si="38"/>
        <v>127</v>
      </c>
      <c r="BW8" s="29">
        <f t="shared" si="38"/>
        <v>127</v>
      </c>
      <c r="BX8" s="29">
        <f t="shared" si="38"/>
        <v>127</v>
      </c>
      <c r="BY8" s="29">
        <f t="shared" si="38"/>
        <v>127</v>
      </c>
      <c r="BZ8" s="29">
        <f t="shared" si="38"/>
        <v>127</v>
      </c>
      <c r="CA8" s="29">
        <f t="shared" si="38"/>
        <v>127</v>
      </c>
      <c r="CB8" s="29">
        <f t="shared" si="38"/>
        <v>127</v>
      </c>
      <c r="CC8" s="29">
        <f t="shared" si="38"/>
        <v>127</v>
      </c>
      <c r="CD8" s="29">
        <f t="shared" si="11"/>
        <v>141</v>
      </c>
      <c r="CE8" s="29">
        <f aca="true" t="shared" si="39" ref="CE8:CP8">CD8</f>
        <v>141</v>
      </c>
      <c r="CF8" s="29">
        <f t="shared" si="39"/>
        <v>141</v>
      </c>
      <c r="CG8" s="29">
        <f t="shared" si="39"/>
        <v>141</v>
      </c>
      <c r="CH8" s="29">
        <f t="shared" si="39"/>
        <v>141</v>
      </c>
      <c r="CI8" s="29">
        <f t="shared" si="39"/>
        <v>141</v>
      </c>
      <c r="CJ8" s="29">
        <f t="shared" si="39"/>
        <v>141</v>
      </c>
      <c r="CK8" s="29">
        <f t="shared" si="39"/>
        <v>141</v>
      </c>
      <c r="CL8" s="29">
        <f t="shared" si="39"/>
        <v>141</v>
      </c>
      <c r="CM8" s="29">
        <f t="shared" si="39"/>
        <v>141</v>
      </c>
      <c r="CN8" s="29">
        <f t="shared" si="39"/>
        <v>141</v>
      </c>
      <c r="CO8" s="29">
        <f t="shared" si="39"/>
        <v>141</v>
      </c>
      <c r="CP8" s="29">
        <f t="shared" si="39"/>
        <v>141</v>
      </c>
      <c r="CQ8" s="29">
        <f t="shared" si="13"/>
        <v>149</v>
      </c>
      <c r="CR8" s="29">
        <f aca="true" t="shared" si="40" ref="CR8:DC8">CQ8</f>
        <v>149</v>
      </c>
      <c r="CS8" s="29">
        <f t="shared" si="40"/>
        <v>149</v>
      </c>
      <c r="CT8" s="29">
        <f t="shared" si="40"/>
        <v>149</v>
      </c>
      <c r="CU8" s="29">
        <f t="shared" si="40"/>
        <v>149</v>
      </c>
      <c r="CV8" s="29">
        <f t="shared" si="40"/>
        <v>149</v>
      </c>
      <c r="CW8" s="29">
        <f t="shared" si="40"/>
        <v>149</v>
      </c>
      <c r="CX8" s="29">
        <f t="shared" si="40"/>
        <v>149</v>
      </c>
      <c r="CY8" s="29">
        <f t="shared" si="40"/>
        <v>149</v>
      </c>
      <c r="CZ8" s="29">
        <f t="shared" si="40"/>
        <v>149</v>
      </c>
      <c r="DA8" s="29">
        <f t="shared" si="40"/>
        <v>149</v>
      </c>
      <c r="DB8" s="29">
        <f t="shared" si="40"/>
        <v>149</v>
      </c>
      <c r="DC8" s="29">
        <f t="shared" si="40"/>
        <v>149</v>
      </c>
      <c r="DD8" s="29">
        <f t="shared" si="15"/>
        <v>167</v>
      </c>
      <c r="DE8" s="29">
        <f aca="true" t="shared" si="41" ref="DE8:DP8">DD8</f>
        <v>167</v>
      </c>
      <c r="DF8" s="29">
        <f t="shared" si="41"/>
        <v>167</v>
      </c>
      <c r="DG8" s="29">
        <f t="shared" si="41"/>
        <v>167</v>
      </c>
      <c r="DH8" s="29">
        <f t="shared" si="41"/>
        <v>167</v>
      </c>
      <c r="DI8" s="29">
        <f t="shared" si="41"/>
        <v>167</v>
      </c>
      <c r="DJ8" s="29">
        <f t="shared" si="41"/>
        <v>167</v>
      </c>
      <c r="DK8" s="29">
        <f t="shared" si="41"/>
        <v>167</v>
      </c>
      <c r="DL8" s="29">
        <f t="shared" si="41"/>
        <v>167</v>
      </c>
      <c r="DM8" s="29">
        <f t="shared" si="41"/>
        <v>167</v>
      </c>
      <c r="DN8" s="29">
        <f t="shared" si="41"/>
        <v>167</v>
      </c>
      <c r="DO8" s="29">
        <f t="shared" si="41"/>
        <v>167</v>
      </c>
      <c r="DP8" s="29">
        <f t="shared" si="41"/>
        <v>167</v>
      </c>
      <c r="DQ8" s="29">
        <f t="shared" si="17"/>
        <v>0</v>
      </c>
      <c r="DR8" s="29">
        <f aca="true" t="shared" si="42" ref="DR8:EC8">DQ8</f>
        <v>0</v>
      </c>
      <c r="DS8" s="29">
        <f t="shared" si="42"/>
        <v>0</v>
      </c>
      <c r="DT8" s="29">
        <f t="shared" si="42"/>
        <v>0</v>
      </c>
      <c r="DU8" s="29">
        <f t="shared" si="42"/>
        <v>0</v>
      </c>
      <c r="DV8" s="29">
        <f t="shared" si="42"/>
        <v>0</v>
      </c>
      <c r="DW8" s="29">
        <f t="shared" si="42"/>
        <v>0</v>
      </c>
      <c r="DX8" s="29">
        <f t="shared" si="42"/>
        <v>0</v>
      </c>
      <c r="DY8" s="29">
        <f t="shared" si="42"/>
        <v>0</v>
      </c>
      <c r="DZ8" s="29">
        <f t="shared" si="42"/>
        <v>0</v>
      </c>
      <c r="EA8" s="29">
        <f t="shared" si="42"/>
        <v>0</v>
      </c>
      <c r="EB8" s="29">
        <f t="shared" si="42"/>
        <v>0</v>
      </c>
      <c r="EC8" s="29">
        <f t="shared" si="42"/>
        <v>0</v>
      </c>
      <c r="ED8" s="29">
        <f t="shared" si="19"/>
        <v>0</v>
      </c>
      <c r="EE8" s="29">
        <f aca="true" t="shared" si="43" ref="EE8:EP8">ED8</f>
        <v>0</v>
      </c>
      <c r="EF8" s="29">
        <f t="shared" si="43"/>
        <v>0</v>
      </c>
      <c r="EG8" s="29">
        <f t="shared" si="43"/>
        <v>0</v>
      </c>
      <c r="EH8" s="29">
        <f t="shared" si="43"/>
        <v>0</v>
      </c>
      <c r="EI8" s="29">
        <f t="shared" si="43"/>
        <v>0</v>
      </c>
      <c r="EJ8" s="29">
        <f t="shared" si="43"/>
        <v>0</v>
      </c>
      <c r="EK8" s="29">
        <f t="shared" si="43"/>
        <v>0</v>
      </c>
      <c r="EL8" s="29">
        <f t="shared" si="43"/>
        <v>0</v>
      </c>
      <c r="EM8" s="29">
        <f t="shared" si="43"/>
        <v>0</v>
      </c>
      <c r="EN8" s="29">
        <f t="shared" si="43"/>
        <v>0</v>
      </c>
      <c r="EO8" s="29">
        <f t="shared" si="43"/>
        <v>0</v>
      </c>
      <c r="EP8" s="29">
        <f t="shared" si="43"/>
        <v>0</v>
      </c>
      <c r="EQ8" s="29">
        <f t="shared" si="21"/>
        <v>0</v>
      </c>
      <c r="ER8" s="29">
        <f aca="true" t="shared" si="44" ref="ER8:FC8">EQ8</f>
        <v>0</v>
      </c>
      <c r="ES8" s="29">
        <f t="shared" si="44"/>
        <v>0</v>
      </c>
      <c r="ET8" s="29">
        <f t="shared" si="44"/>
        <v>0</v>
      </c>
      <c r="EU8" s="29">
        <f t="shared" si="44"/>
        <v>0</v>
      </c>
      <c r="EV8" s="29">
        <f t="shared" si="44"/>
        <v>0</v>
      </c>
      <c r="EW8" s="29">
        <f t="shared" si="44"/>
        <v>0</v>
      </c>
      <c r="EX8" s="29">
        <f t="shared" si="44"/>
        <v>0</v>
      </c>
      <c r="EY8" s="29">
        <f t="shared" si="44"/>
        <v>0</v>
      </c>
      <c r="EZ8" s="29">
        <f t="shared" si="44"/>
        <v>0</v>
      </c>
      <c r="FA8" s="29">
        <f t="shared" si="44"/>
        <v>0</v>
      </c>
      <c r="FB8" s="29">
        <f t="shared" si="44"/>
        <v>0</v>
      </c>
      <c r="FC8" s="29">
        <f t="shared" si="44"/>
        <v>0</v>
      </c>
      <c r="FD8" s="14" t="s">
        <v>58</v>
      </c>
      <c r="FE8" s="15">
        <v>6</v>
      </c>
      <c r="FF8" s="16">
        <v>109</v>
      </c>
      <c r="FG8" s="7">
        <f>INDEX(Q5:FC5,1,FF8)</f>
        <v>0</v>
      </c>
      <c r="FH8" s="17" t="e">
        <f t="shared" si="0"/>
        <v>#REF!</v>
      </c>
      <c r="FI8" s="18" t="e">
        <f t="shared" si="1"/>
        <v>#REF!</v>
      </c>
      <c r="FJ8" s="19" t="e">
        <f t="shared" si="2"/>
        <v>#REF!</v>
      </c>
      <c r="FK8" s="20" t="e">
        <f>IF(#REF!&gt;=#REF!,(((#REF!+#REF!+#REF!+#REF!)/4)+#REF!)/2,0)</f>
        <v>#REF!</v>
      </c>
      <c r="FL8" s="21" t="e">
        <f>IF(#REF!&gt;0,'BİRİM MALİYETLER'!FK8*'BİRİM MALİYETLER'!FH8,0)</f>
        <v>#REF!</v>
      </c>
    </row>
    <row r="9" spans="3:168" ht="20.25">
      <c r="C9" s="121" t="s">
        <v>51</v>
      </c>
      <c r="D9" s="123"/>
      <c r="E9" s="123">
        <v>75</v>
      </c>
      <c r="F9" s="123">
        <v>123.75</v>
      </c>
      <c r="G9" s="123">
        <v>161</v>
      </c>
      <c r="H9" s="123">
        <v>173</v>
      </c>
      <c r="I9" s="123">
        <v>193</v>
      </c>
      <c r="J9" s="123">
        <v>205</v>
      </c>
      <c r="K9" s="123">
        <v>230</v>
      </c>
      <c r="L9" s="124"/>
      <c r="M9" s="124"/>
      <c r="N9" s="125"/>
      <c r="O9" s="28"/>
      <c r="Q9" s="29">
        <f t="shared" si="23"/>
        <v>0</v>
      </c>
      <c r="R9" s="29">
        <f t="shared" si="24"/>
        <v>0</v>
      </c>
      <c r="S9" s="29">
        <f t="shared" si="24"/>
        <v>0</v>
      </c>
      <c r="T9" s="29">
        <f t="shared" si="24"/>
        <v>0</v>
      </c>
      <c r="U9" s="29">
        <f t="shared" si="24"/>
        <v>0</v>
      </c>
      <c r="V9" s="29">
        <f t="shared" si="24"/>
        <v>0</v>
      </c>
      <c r="W9" s="29">
        <f t="shared" si="24"/>
        <v>0</v>
      </c>
      <c r="X9" s="29">
        <f t="shared" si="24"/>
        <v>0</v>
      </c>
      <c r="Y9" s="29">
        <f t="shared" si="24"/>
        <v>0</v>
      </c>
      <c r="Z9" s="29">
        <f t="shared" si="24"/>
        <v>0</v>
      </c>
      <c r="AA9" s="29">
        <f t="shared" si="24"/>
        <v>0</v>
      </c>
      <c r="AB9" s="29">
        <f t="shared" si="24"/>
        <v>0</v>
      </c>
      <c r="AC9" s="29">
        <f t="shared" si="24"/>
        <v>0</v>
      </c>
      <c r="AD9" s="29">
        <f t="shared" si="25"/>
        <v>75</v>
      </c>
      <c r="AE9" s="29">
        <f t="shared" si="26"/>
        <v>75</v>
      </c>
      <c r="AF9" s="29">
        <f t="shared" si="26"/>
        <v>75</v>
      </c>
      <c r="AG9" s="29">
        <f t="shared" si="26"/>
        <v>75</v>
      </c>
      <c r="AH9" s="29">
        <f t="shared" si="26"/>
        <v>75</v>
      </c>
      <c r="AI9" s="29">
        <f t="shared" si="26"/>
        <v>75</v>
      </c>
      <c r="AJ9" s="29">
        <f t="shared" si="26"/>
        <v>75</v>
      </c>
      <c r="AK9" s="29">
        <f t="shared" si="26"/>
        <v>75</v>
      </c>
      <c r="AL9" s="29">
        <f t="shared" si="26"/>
        <v>75</v>
      </c>
      <c r="AM9" s="29">
        <f t="shared" si="26"/>
        <v>75</v>
      </c>
      <c r="AN9" s="29">
        <f t="shared" si="26"/>
        <v>75</v>
      </c>
      <c r="AO9" s="29">
        <f t="shared" si="26"/>
        <v>75</v>
      </c>
      <c r="AP9" s="29">
        <f t="shared" si="26"/>
        <v>75</v>
      </c>
      <c r="AQ9" s="29">
        <f t="shared" si="5"/>
        <v>123.75</v>
      </c>
      <c r="AR9" s="29">
        <f aca="true" t="shared" si="45" ref="AR9:BC9">AQ9</f>
        <v>123.75</v>
      </c>
      <c r="AS9" s="29">
        <f t="shared" si="45"/>
        <v>123.75</v>
      </c>
      <c r="AT9" s="29">
        <f t="shared" si="45"/>
        <v>123.75</v>
      </c>
      <c r="AU9" s="29">
        <f t="shared" si="45"/>
        <v>123.75</v>
      </c>
      <c r="AV9" s="29">
        <f t="shared" si="45"/>
        <v>123.75</v>
      </c>
      <c r="AW9" s="29">
        <f t="shared" si="45"/>
        <v>123.75</v>
      </c>
      <c r="AX9" s="29">
        <f t="shared" si="45"/>
        <v>123.75</v>
      </c>
      <c r="AY9" s="29">
        <f t="shared" si="45"/>
        <v>123.75</v>
      </c>
      <c r="AZ9" s="29">
        <f t="shared" si="45"/>
        <v>123.75</v>
      </c>
      <c r="BA9" s="29">
        <f t="shared" si="45"/>
        <v>123.75</v>
      </c>
      <c r="BB9" s="29">
        <f t="shared" si="45"/>
        <v>123.75</v>
      </c>
      <c r="BC9" s="29">
        <f t="shared" si="45"/>
        <v>123.75</v>
      </c>
      <c r="BD9" s="29">
        <f t="shared" si="7"/>
        <v>161</v>
      </c>
      <c r="BE9" s="29">
        <f aca="true" t="shared" si="46" ref="BE9:BP9">BD9</f>
        <v>161</v>
      </c>
      <c r="BF9" s="29">
        <f t="shared" si="46"/>
        <v>161</v>
      </c>
      <c r="BG9" s="29">
        <f t="shared" si="46"/>
        <v>161</v>
      </c>
      <c r="BH9" s="29">
        <f t="shared" si="46"/>
        <v>161</v>
      </c>
      <c r="BI9" s="29">
        <f t="shared" si="46"/>
        <v>161</v>
      </c>
      <c r="BJ9" s="29">
        <f t="shared" si="46"/>
        <v>161</v>
      </c>
      <c r="BK9" s="29">
        <f t="shared" si="46"/>
        <v>161</v>
      </c>
      <c r="BL9" s="29">
        <f t="shared" si="46"/>
        <v>161</v>
      </c>
      <c r="BM9" s="29">
        <f t="shared" si="46"/>
        <v>161</v>
      </c>
      <c r="BN9" s="29">
        <f t="shared" si="46"/>
        <v>161</v>
      </c>
      <c r="BO9" s="29">
        <f t="shared" si="46"/>
        <v>161</v>
      </c>
      <c r="BP9" s="29">
        <f t="shared" si="46"/>
        <v>161</v>
      </c>
      <c r="BQ9" s="29">
        <f t="shared" si="9"/>
        <v>173</v>
      </c>
      <c r="BR9" s="29">
        <f aca="true" t="shared" si="47" ref="BR9:CC9">BQ9</f>
        <v>173</v>
      </c>
      <c r="BS9" s="29">
        <f t="shared" si="47"/>
        <v>173</v>
      </c>
      <c r="BT9" s="29">
        <f t="shared" si="47"/>
        <v>173</v>
      </c>
      <c r="BU9" s="29">
        <f t="shared" si="47"/>
        <v>173</v>
      </c>
      <c r="BV9" s="29">
        <f t="shared" si="47"/>
        <v>173</v>
      </c>
      <c r="BW9" s="29">
        <f t="shared" si="47"/>
        <v>173</v>
      </c>
      <c r="BX9" s="29">
        <f t="shared" si="47"/>
        <v>173</v>
      </c>
      <c r="BY9" s="29">
        <f t="shared" si="47"/>
        <v>173</v>
      </c>
      <c r="BZ9" s="29">
        <f t="shared" si="47"/>
        <v>173</v>
      </c>
      <c r="CA9" s="29">
        <f t="shared" si="47"/>
        <v>173</v>
      </c>
      <c r="CB9" s="29">
        <f t="shared" si="47"/>
        <v>173</v>
      </c>
      <c r="CC9" s="29">
        <f t="shared" si="47"/>
        <v>173</v>
      </c>
      <c r="CD9" s="29">
        <f t="shared" si="11"/>
        <v>193</v>
      </c>
      <c r="CE9" s="29">
        <f aca="true" t="shared" si="48" ref="CE9:CP9">CD9</f>
        <v>193</v>
      </c>
      <c r="CF9" s="29">
        <f t="shared" si="48"/>
        <v>193</v>
      </c>
      <c r="CG9" s="29">
        <f t="shared" si="48"/>
        <v>193</v>
      </c>
      <c r="CH9" s="29">
        <f t="shared" si="48"/>
        <v>193</v>
      </c>
      <c r="CI9" s="29">
        <f t="shared" si="48"/>
        <v>193</v>
      </c>
      <c r="CJ9" s="29">
        <f t="shared" si="48"/>
        <v>193</v>
      </c>
      <c r="CK9" s="29">
        <f t="shared" si="48"/>
        <v>193</v>
      </c>
      <c r="CL9" s="29">
        <f t="shared" si="48"/>
        <v>193</v>
      </c>
      <c r="CM9" s="29">
        <f t="shared" si="48"/>
        <v>193</v>
      </c>
      <c r="CN9" s="29">
        <f t="shared" si="48"/>
        <v>193</v>
      </c>
      <c r="CO9" s="29">
        <f t="shared" si="48"/>
        <v>193</v>
      </c>
      <c r="CP9" s="29">
        <f t="shared" si="48"/>
        <v>193</v>
      </c>
      <c r="CQ9" s="29">
        <f t="shared" si="13"/>
        <v>205</v>
      </c>
      <c r="CR9" s="29">
        <f aca="true" t="shared" si="49" ref="CR9:DC9">CQ9</f>
        <v>205</v>
      </c>
      <c r="CS9" s="29">
        <f t="shared" si="49"/>
        <v>205</v>
      </c>
      <c r="CT9" s="29">
        <f t="shared" si="49"/>
        <v>205</v>
      </c>
      <c r="CU9" s="29">
        <f t="shared" si="49"/>
        <v>205</v>
      </c>
      <c r="CV9" s="29">
        <f t="shared" si="49"/>
        <v>205</v>
      </c>
      <c r="CW9" s="29">
        <f t="shared" si="49"/>
        <v>205</v>
      </c>
      <c r="CX9" s="29">
        <f t="shared" si="49"/>
        <v>205</v>
      </c>
      <c r="CY9" s="29">
        <f t="shared" si="49"/>
        <v>205</v>
      </c>
      <c r="CZ9" s="29">
        <f t="shared" si="49"/>
        <v>205</v>
      </c>
      <c r="DA9" s="29">
        <f t="shared" si="49"/>
        <v>205</v>
      </c>
      <c r="DB9" s="29">
        <f t="shared" si="49"/>
        <v>205</v>
      </c>
      <c r="DC9" s="29">
        <f t="shared" si="49"/>
        <v>205</v>
      </c>
      <c r="DD9" s="29">
        <f t="shared" si="15"/>
        <v>230</v>
      </c>
      <c r="DE9" s="29">
        <f aca="true" t="shared" si="50" ref="DE9:DP9">DD9</f>
        <v>230</v>
      </c>
      <c r="DF9" s="29">
        <f t="shared" si="50"/>
        <v>230</v>
      </c>
      <c r="DG9" s="29">
        <f t="shared" si="50"/>
        <v>230</v>
      </c>
      <c r="DH9" s="29">
        <f t="shared" si="50"/>
        <v>230</v>
      </c>
      <c r="DI9" s="29">
        <f t="shared" si="50"/>
        <v>230</v>
      </c>
      <c r="DJ9" s="29">
        <f t="shared" si="50"/>
        <v>230</v>
      </c>
      <c r="DK9" s="29">
        <f t="shared" si="50"/>
        <v>230</v>
      </c>
      <c r="DL9" s="29">
        <f t="shared" si="50"/>
        <v>230</v>
      </c>
      <c r="DM9" s="29">
        <f t="shared" si="50"/>
        <v>230</v>
      </c>
      <c r="DN9" s="29">
        <f t="shared" si="50"/>
        <v>230</v>
      </c>
      <c r="DO9" s="29">
        <f t="shared" si="50"/>
        <v>230</v>
      </c>
      <c r="DP9" s="29">
        <f t="shared" si="50"/>
        <v>230</v>
      </c>
      <c r="DQ9" s="29">
        <f t="shared" si="17"/>
        <v>0</v>
      </c>
      <c r="DR9" s="29">
        <f aca="true" t="shared" si="51" ref="DR9:EC9">DQ9</f>
        <v>0</v>
      </c>
      <c r="DS9" s="29">
        <f t="shared" si="51"/>
        <v>0</v>
      </c>
      <c r="DT9" s="29">
        <f t="shared" si="51"/>
        <v>0</v>
      </c>
      <c r="DU9" s="29">
        <f t="shared" si="51"/>
        <v>0</v>
      </c>
      <c r="DV9" s="29">
        <f t="shared" si="51"/>
        <v>0</v>
      </c>
      <c r="DW9" s="29">
        <f t="shared" si="51"/>
        <v>0</v>
      </c>
      <c r="DX9" s="29">
        <f t="shared" si="51"/>
        <v>0</v>
      </c>
      <c r="DY9" s="29">
        <f t="shared" si="51"/>
        <v>0</v>
      </c>
      <c r="DZ9" s="29">
        <f t="shared" si="51"/>
        <v>0</v>
      </c>
      <c r="EA9" s="29">
        <f t="shared" si="51"/>
        <v>0</v>
      </c>
      <c r="EB9" s="29">
        <f t="shared" si="51"/>
        <v>0</v>
      </c>
      <c r="EC9" s="29">
        <f t="shared" si="51"/>
        <v>0</v>
      </c>
      <c r="ED9" s="29">
        <f t="shared" si="19"/>
        <v>0</v>
      </c>
      <c r="EE9" s="29">
        <f aca="true" t="shared" si="52" ref="EE9:EP9">ED9</f>
        <v>0</v>
      </c>
      <c r="EF9" s="29">
        <f t="shared" si="52"/>
        <v>0</v>
      </c>
      <c r="EG9" s="29">
        <f t="shared" si="52"/>
        <v>0</v>
      </c>
      <c r="EH9" s="29">
        <f t="shared" si="52"/>
        <v>0</v>
      </c>
      <c r="EI9" s="29">
        <f t="shared" si="52"/>
        <v>0</v>
      </c>
      <c r="EJ9" s="29">
        <f t="shared" si="52"/>
        <v>0</v>
      </c>
      <c r="EK9" s="29">
        <f t="shared" si="52"/>
        <v>0</v>
      </c>
      <c r="EL9" s="29">
        <f t="shared" si="52"/>
        <v>0</v>
      </c>
      <c r="EM9" s="29">
        <f t="shared" si="52"/>
        <v>0</v>
      </c>
      <c r="EN9" s="29">
        <f t="shared" si="52"/>
        <v>0</v>
      </c>
      <c r="EO9" s="29">
        <f t="shared" si="52"/>
        <v>0</v>
      </c>
      <c r="EP9" s="29">
        <f t="shared" si="52"/>
        <v>0</v>
      </c>
      <c r="EQ9" s="29">
        <f t="shared" si="21"/>
        <v>0</v>
      </c>
      <c r="ER9" s="29">
        <f aca="true" t="shared" si="53" ref="ER9:FC9">EQ9</f>
        <v>0</v>
      </c>
      <c r="ES9" s="29">
        <f t="shared" si="53"/>
        <v>0</v>
      </c>
      <c r="ET9" s="29">
        <f t="shared" si="53"/>
        <v>0</v>
      </c>
      <c r="EU9" s="29">
        <f t="shared" si="53"/>
        <v>0</v>
      </c>
      <c r="EV9" s="29">
        <f t="shared" si="53"/>
        <v>0</v>
      </c>
      <c r="EW9" s="29">
        <f t="shared" si="53"/>
        <v>0</v>
      </c>
      <c r="EX9" s="29">
        <f t="shared" si="53"/>
        <v>0</v>
      </c>
      <c r="EY9" s="29">
        <f t="shared" si="53"/>
        <v>0</v>
      </c>
      <c r="EZ9" s="29">
        <f t="shared" si="53"/>
        <v>0</v>
      </c>
      <c r="FA9" s="29">
        <f t="shared" si="53"/>
        <v>0</v>
      </c>
      <c r="FB9" s="29">
        <f t="shared" si="53"/>
        <v>0</v>
      </c>
      <c r="FC9" s="29">
        <f t="shared" si="53"/>
        <v>0</v>
      </c>
      <c r="FD9" s="14" t="s">
        <v>59</v>
      </c>
      <c r="FE9" s="15">
        <v>7</v>
      </c>
      <c r="FF9" s="16">
        <v>122</v>
      </c>
      <c r="FG9" s="7">
        <f>INDEX(Q5:FC5,1,FF9)</f>
        <v>0</v>
      </c>
      <c r="FH9" s="17" t="e">
        <f t="shared" si="0"/>
        <v>#REF!</v>
      </c>
      <c r="FI9" s="18" t="e">
        <f t="shared" si="1"/>
        <v>#REF!</v>
      </c>
      <c r="FJ9" s="19" t="e">
        <f t="shared" si="2"/>
        <v>#REF!</v>
      </c>
      <c r="FK9" s="20" t="e">
        <f>IF(#REF!&gt;=#REF!,(((#REF!+#REF!+#REF!+#REF!+#REF!)/5)+#REF!)/2,0)</f>
        <v>#REF!</v>
      </c>
      <c r="FL9" s="21" t="e">
        <f>IF(#REF!&gt;0,'BİRİM MALİYETLER'!FK9*'BİRİM MALİYETLER'!FH9,0)</f>
        <v>#REF!</v>
      </c>
    </row>
    <row r="10" spans="3:168" ht="20.25">
      <c r="C10" s="121" t="s">
        <v>38</v>
      </c>
      <c r="D10" s="123">
        <v>99.9</v>
      </c>
      <c r="E10" s="123">
        <v>123</v>
      </c>
      <c r="F10" s="123">
        <v>202.95</v>
      </c>
      <c r="G10" s="123">
        <v>264</v>
      </c>
      <c r="H10" s="123">
        <v>283</v>
      </c>
      <c r="I10" s="123">
        <v>315</v>
      </c>
      <c r="J10" s="123">
        <v>334</v>
      </c>
      <c r="K10" s="123">
        <v>375</v>
      </c>
      <c r="L10" s="124"/>
      <c r="M10" s="124"/>
      <c r="N10" s="125"/>
      <c r="O10" s="28"/>
      <c r="Q10" s="29">
        <f t="shared" si="23"/>
        <v>99.9</v>
      </c>
      <c r="R10" s="29">
        <f t="shared" si="24"/>
        <v>99.9</v>
      </c>
      <c r="S10" s="29">
        <f t="shared" si="24"/>
        <v>99.9</v>
      </c>
      <c r="T10" s="29">
        <f t="shared" si="24"/>
        <v>99.9</v>
      </c>
      <c r="U10" s="29">
        <f t="shared" si="24"/>
        <v>99.9</v>
      </c>
      <c r="V10" s="29">
        <f t="shared" si="24"/>
        <v>99.9</v>
      </c>
      <c r="W10" s="29">
        <f t="shared" si="24"/>
        <v>99.9</v>
      </c>
      <c r="X10" s="29">
        <f t="shared" si="24"/>
        <v>99.9</v>
      </c>
      <c r="Y10" s="29">
        <f t="shared" si="24"/>
        <v>99.9</v>
      </c>
      <c r="Z10" s="29">
        <f t="shared" si="24"/>
        <v>99.9</v>
      </c>
      <c r="AA10" s="29">
        <f t="shared" si="24"/>
        <v>99.9</v>
      </c>
      <c r="AB10" s="29">
        <f t="shared" si="24"/>
        <v>99.9</v>
      </c>
      <c r="AC10" s="29">
        <f t="shared" si="24"/>
        <v>99.9</v>
      </c>
      <c r="AD10" s="29">
        <f t="shared" si="25"/>
        <v>123</v>
      </c>
      <c r="AE10" s="29">
        <f t="shared" si="26"/>
        <v>123</v>
      </c>
      <c r="AF10" s="29">
        <f t="shared" si="26"/>
        <v>123</v>
      </c>
      <c r="AG10" s="29">
        <f t="shared" si="26"/>
        <v>123</v>
      </c>
      <c r="AH10" s="29">
        <f t="shared" si="26"/>
        <v>123</v>
      </c>
      <c r="AI10" s="29">
        <f t="shared" si="26"/>
        <v>123</v>
      </c>
      <c r="AJ10" s="29">
        <f t="shared" si="26"/>
        <v>123</v>
      </c>
      <c r="AK10" s="29">
        <f t="shared" si="26"/>
        <v>123</v>
      </c>
      <c r="AL10" s="29">
        <f t="shared" si="26"/>
        <v>123</v>
      </c>
      <c r="AM10" s="29">
        <f t="shared" si="26"/>
        <v>123</v>
      </c>
      <c r="AN10" s="29">
        <f t="shared" si="26"/>
        <v>123</v>
      </c>
      <c r="AO10" s="29">
        <f t="shared" si="26"/>
        <v>123</v>
      </c>
      <c r="AP10" s="29">
        <f t="shared" si="26"/>
        <v>123</v>
      </c>
      <c r="AQ10" s="29">
        <f t="shared" si="5"/>
        <v>202.95</v>
      </c>
      <c r="AR10" s="29">
        <f aca="true" t="shared" si="54" ref="AR10:BC10">AQ10</f>
        <v>202.95</v>
      </c>
      <c r="AS10" s="29">
        <f t="shared" si="54"/>
        <v>202.95</v>
      </c>
      <c r="AT10" s="29">
        <f t="shared" si="54"/>
        <v>202.95</v>
      </c>
      <c r="AU10" s="29">
        <f t="shared" si="54"/>
        <v>202.95</v>
      </c>
      <c r="AV10" s="29">
        <f t="shared" si="54"/>
        <v>202.95</v>
      </c>
      <c r="AW10" s="29">
        <f t="shared" si="54"/>
        <v>202.95</v>
      </c>
      <c r="AX10" s="29">
        <f t="shared" si="54"/>
        <v>202.95</v>
      </c>
      <c r="AY10" s="29">
        <f t="shared" si="54"/>
        <v>202.95</v>
      </c>
      <c r="AZ10" s="29">
        <f t="shared" si="54"/>
        <v>202.95</v>
      </c>
      <c r="BA10" s="29">
        <f t="shared" si="54"/>
        <v>202.95</v>
      </c>
      <c r="BB10" s="29">
        <f t="shared" si="54"/>
        <v>202.95</v>
      </c>
      <c r="BC10" s="29">
        <f t="shared" si="54"/>
        <v>202.95</v>
      </c>
      <c r="BD10" s="29">
        <f t="shared" si="7"/>
        <v>264</v>
      </c>
      <c r="BE10" s="29">
        <f aca="true" t="shared" si="55" ref="BE10:BP10">BD10</f>
        <v>264</v>
      </c>
      <c r="BF10" s="29">
        <f t="shared" si="55"/>
        <v>264</v>
      </c>
      <c r="BG10" s="29">
        <f t="shared" si="55"/>
        <v>264</v>
      </c>
      <c r="BH10" s="29">
        <f t="shared" si="55"/>
        <v>264</v>
      </c>
      <c r="BI10" s="29">
        <f t="shared" si="55"/>
        <v>264</v>
      </c>
      <c r="BJ10" s="29">
        <f t="shared" si="55"/>
        <v>264</v>
      </c>
      <c r="BK10" s="29">
        <f t="shared" si="55"/>
        <v>264</v>
      </c>
      <c r="BL10" s="29">
        <f t="shared" si="55"/>
        <v>264</v>
      </c>
      <c r="BM10" s="29">
        <f t="shared" si="55"/>
        <v>264</v>
      </c>
      <c r="BN10" s="29">
        <f t="shared" si="55"/>
        <v>264</v>
      </c>
      <c r="BO10" s="29">
        <f t="shared" si="55"/>
        <v>264</v>
      </c>
      <c r="BP10" s="29">
        <f t="shared" si="55"/>
        <v>264</v>
      </c>
      <c r="BQ10" s="29">
        <f t="shared" si="9"/>
        <v>283</v>
      </c>
      <c r="BR10" s="29">
        <f aca="true" t="shared" si="56" ref="BR10:CC10">BQ10</f>
        <v>283</v>
      </c>
      <c r="BS10" s="29">
        <f t="shared" si="56"/>
        <v>283</v>
      </c>
      <c r="BT10" s="29">
        <f t="shared" si="56"/>
        <v>283</v>
      </c>
      <c r="BU10" s="29">
        <f t="shared" si="56"/>
        <v>283</v>
      </c>
      <c r="BV10" s="29">
        <f t="shared" si="56"/>
        <v>283</v>
      </c>
      <c r="BW10" s="29">
        <f t="shared" si="56"/>
        <v>283</v>
      </c>
      <c r="BX10" s="29">
        <f t="shared" si="56"/>
        <v>283</v>
      </c>
      <c r="BY10" s="29">
        <f t="shared" si="56"/>
        <v>283</v>
      </c>
      <c r="BZ10" s="29">
        <f t="shared" si="56"/>
        <v>283</v>
      </c>
      <c r="CA10" s="29">
        <f t="shared" si="56"/>
        <v>283</v>
      </c>
      <c r="CB10" s="29">
        <f t="shared" si="56"/>
        <v>283</v>
      </c>
      <c r="CC10" s="29">
        <f t="shared" si="56"/>
        <v>283</v>
      </c>
      <c r="CD10" s="29">
        <f t="shared" si="11"/>
        <v>315</v>
      </c>
      <c r="CE10" s="29">
        <f aca="true" t="shared" si="57" ref="CE10:CP10">CD10</f>
        <v>315</v>
      </c>
      <c r="CF10" s="29">
        <f t="shared" si="57"/>
        <v>315</v>
      </c>
      <c r="CG10" s="29">
        <f t="shared" si="57"/>
        <v>315</v>
      </c>
      <c r="CH10" s="29">
        <f t="shared" si="57"/>
        <v>315</v>
      </c>
      <c r="CI10" s="29">
        <f t="shared" si="57"/>
        <v>315</v>
      </c>
      <c r="CJ10" s="29">
        <f t="shared" si="57"/>
        <v>315</v>
      </c>
      <c r="CK10" s="29">
        <f t="shared" si="57"/>
        <v>315</v>
      </c>
      <c r="CL10" s="29">
        <f t="shared" si="57"/>
        <v>315</v>
      </c>
      <c r="CM10" s="29">
        <f t="shared" si="57"/>
        <v>315</v>
      </c>
      <c r="CN10" s="29">
        <f t="shared" si="57"/>
        <v>315</v>
      </c>
      <c r="CO10" s="29">
        <f t="shared" si="57"/>
        <v>315</v>
      </c>
      <c r="CP10" s="29">
        <f t="shared" si="57"/>
        <v>315</v>
      </c>
      <c r="CQ10" s="29">
        <f t="shared" si="13"/>
        <v>334</v>
      </c>
      <c r="CR10" s="29">
        <f aca="true" t="shared" si="58" ref="CR10:DC10">CQ10</f>
        <v>334</v>
      </c>
      <c r="CS10" s="29">
        <f t="shared" si="58"/>
        <v>334</v>
      </c>
      <c r="CT10" s="29">
        <f t="shared" si="58"/>
        <v>334</v>
      </c>
      <c r="CU10" s="29">
        <f t="shared" si="58"/>
        <v>334</v>
      </c>
      <c r="CV10" s="29">
        <f t="shared" si="58"/>
        <v>334</v>
      </c>
      <c r="CW10" s="29">
        <f t="shared" si="58"/>
        <v>334</v>
      </c>
      <c r="CX10" s="29">
        <f t="shared" si="58"/>
        <v>334</v>
      </c>
      <c r="CY10" s="29">
        <f t="shared" si="58"/>
        <v>334</v>
      </c>
      <c r="CZ10" s="29">
        <f t="shared" si="58"/>
        <v>334</v>
      </c>
      <c r="DA10" s="29">
        <f t="shared" si="58"/>
        <v>334</v>
      </c>
      <c r="DB10" s="29">
        <f t="shared" si="58"/>
        <v>334</v>
      </c>
      <c r="DC10" s="29">
        <f t="shared" si="58"/>
        <v>334</v>
      </c>
      <c r="DD10" s="29">
        <f t="shared" si="15"/>
        <v>375</v>
      </c>
      <c r="DE10" s="29">
        <f aca="true" t="shared" si="59" ref="DE10:DP10">DD10</f>
        <v>375</v>
      </c>
      <c r="DF10" s="29">
        <f t="shared" si="59"/>
        <v>375</v>
      </c>
      <c r="DG10" s="29">
        <f t="shared" si="59"/>
        <v>375</v>
      </c>
      <c r="DH10" s="29">
        <f t="shared" si="59"/>
        <v>375</v>
      </c>
      <c r="DI10" s="29">
        <f t="shared" si="59"/>
        <v>375</v>
      </c>
      <c r="DJ10" s="29">
        <f t="shared" si="59"/>
        <v>375</v>
      </c>
      <c r="DK10" s="29">
        <f t="shared" si="59"/>
        <v>375</v>
      </c>
      <c r="DL10" s="29">
        <f t="shared" si="59"/>
        <v>375</v>
      </c>
      <c r="DM10" s="29">
        <f t="shared" si="59"/>
        <v>375</v>
      </c>
      <c r="DN10" s="29">
        <f t="shared" si="59"/>
        <v>375</v>
      </c>
      <c r="DO10" s="29">
        <f t="shared" si="59"/>
        <v>375</v>
      </c>
      <c r="DP10" s="29">
        <f t="shared" si="59"/>
        <v>375</v>
      </c>
      <c r="DQ10" s="29">
        <f t="shared" si="17"/>
        <v>0</v>
      </c>
      <c r="DR10" s="29">
        <f aca="true" t="shared" si="60" ref="DR10:EC10">DQ10</f>
        <v>0</v>
      </c>
      <c r="DS10" s="29">
        <f t="shared" si="60"/>
        <v>0</v>
      </c>
      <c r="DT10" s="29">
        <f t="shared" si="60"/>
        <v>0</v>
      </c>
      <c r="DU10" s="29">
        <f t="shared" si="60"/>
        <v>0</v>
      </c>
      <c r="DV10" s="29">
        <f t="shared" si="60"/>
        <v>0</v>
      </c>
      <c r="DW10" s="29">
        <f t="shared" si="60"/>
        <v>0</v>
      </c>
      <c r="DX10" s="29">
        <f t="shared" si="60"/>
        <v>0</v>
      </c>
      <c r="DY10" s="29">
        <f t="shared" si="60"/>
        <v>0</v>
      </c>
      <c r="DZ10" s="29">
        <f t="shared" si="60"/>
        <v>0</v>
      </c>
      <c r="EA10" s="29">
        <f t="shared" si="60"/>
        <v>0</v>
      </c>
      <c r="EB10" s="29">
        <f t="shared" si="60"/>
        <v>0</v>
      </c>
      <c r="EC10" s="29">
        <f t="shared" si="60"/>
        <v>0</v>
      </c>
      <c r="ED10" s="29">
        <f t="shared" si="19"/>
        <v>0</v>
      </c>
      <c r="EE10" s="29">
        <f aca="true" t="shared" si="61" ref="EE10:EP10">ED10</f>
        <v>0</v>
      </c>
      <c r="EF10" s="29">
        <f t="shared" si="61"/>
        <v>0</v>
      </c>
      <c r="EG10" s="29">
        <f t="shared" si="61"/>
        <v>0</v>
      </c>
      <c r="EH10" s="29">
        <f t="shared" si="61"/>
        <v>0</v>
      </c>
      <c r="EI10" s="29">
        <f t="shared" si="61"/>
        <v>0</v>
      </c>
      <c r="EJ10" s="29">
        <f t="shared" si="61"/>
        <v>0</v>
      </c>
      <c r="EK10" s="29">
        <f t="shared" si="61"/>
        <v>0</v>
      </c>
      <c r="EL10" s="29">
        <f t="shared" si="61"/>
        <v>0</v>
      </c>
      <c r="EM10" s="29">
        <f t="shared" si="61"/>
        <v>0</v>
      </c>
      <c r="EN10" s="29">
        <f t="shared" si="61"/>
        <v>0</v>
      </c>
      <c r="EO10" s="29">
        <f t="shared" si="61"/>
        <v>0</v>
      </c>
      <c r="EP10" s="29">
        <f t="shared" si="61"/>
        <v>0</v>
      </c>
      <c r="EQ10" s="29">
        <f t="shared" si="21"/>
        <v>0</v>
      </c>
      <c r="ER10" s="29">
        <f aca="true" t="shared" si="62" ref="ER10:FC10">EQ10</f>
        <v>0</v>
      </c>
      <c r="ES10" s="29">
        <f t="shared" si="62"/>
        <v>0</v>
      </c>
      <c r="ET10" s="29">
        <f t="shared" si="62"/>
        <v>0</v>
      </c>
      <c r="EU10" s="29">
        <f t="shared" si="62"/>
        <v>0</v>
      </c>
      <c r="EV10" s="29">
        <f t="shared" si="62"/>
        <v>0</v>
      </c>
      <c r="EW10" s="29">
        <f t="shared" si="62"/>
        <v>0</v>
      </c>
      <c r="EX10" s="29">
        <f t="shared" si="62"/>
        <v>0</v>
      </c>
      <c r="EY10" s="29">
        <f t="shared" si="62"/>
        <v>0</v>
      </c>
      <c r="EZ10" s="29">
        <f t="shared" si="62"/>
        <v>0</v>
      </c>
      <c r="FA10" s="29">
        <f t="shared" si="62"/>
        <v>0</v>
      </c>
      <c r="FB10" s="29">
        <f t="shared" si="62"/>
        <v>0</v>
      </c>
      <c r="FC10" s="29">
        <f t="shared" si="62"/>
        <v>0</v>
      </c>
      <c r="FD10" s="14" t="s">
        <v>60</v>
      </c>
      <c r="FE10" s="15">
        <v>8</v>
      </c>
      <c r="FF10" s="16">
        <v>135</v>
      </c>
      <c r="FG10" s="7">
        <f>INDEX(Q5:FC5,1,FF10)</f>
        <v>0</v>
      </c>
      <c r="FH10" s="17" t="e">
        <f t="shared" si="0"/>
        <v>#REF!</v>
      </c>
      <c r="FI10" s="18" t="e">
        <f t="shared" si="1"/>
        <v>#REF!</v>
      </c>
      <c r="FJ10" s="19" t="e">
        <f t="shared" si="2"/>
        <v>#REF!</v>
      </c>
      <c r="FK10" s="20" t="e">
        <f>IF(#REF!&gt;=#REF!,(((#REF!+#REF!+#REF!+#REF!+#REF!+#REF!)/6)+#REF!)/2,0)</f>
        <v>#REF!</v>
      </c>
      <c r="FL10" s="21" t="e">
        <f>IF(#REF!&gt;0,'BİRİM MALİYETLER'!FK10*'BİRİM MALİYETLER'!FH10,0)</f>
        <v>#REF!</v>
      </c>
    </row>
    <row r="11" spans="3:168" ht="20.25">
      <c r="C11" s="121" t="s">
        <v>39</v>
      </c>
      <c r="D11" s="123">
        <v>114.23</v>
      </c>
      <c r="E11" s="123">
        <v>140</v>
      </c>
      <c r="F11" s="123">
        <v>231</v>
      </c>
      <c r="G11" s="123">
        <v>300</v>
      </c>
      <c r="H11" s="123">
        <v>322</v>
      </c>
      <c r="I11" s="123">
        <v>359</v>
      </c>
      <c r="J11" s="123">
        <v>381</v>
      </c>
      <c r="K11" s="123">
        <v>427</v>
      </c>
      <c r="L11" s="124"/>
      <c r="M11" s="124"/>
      <c r="N11" s="125"/>
      <c r="O11" s="28"/>
      <c r="Q11" s="29">
        <f t="shared" si="23"/>
        <v>114.23</v>
      </c>
      <c r="R11" s="29">
        <f t="shared" si="24"/>
        <v>114.23</v>
      </c>
      <c r="S11" s="29">
        <f t="shared" si="24"/>
        <v>114.23</v>
      </c>
      <c r="T11" s="29">
        <f t="shared" si="24"/>
        <v>114.23</v>
      </c>
      <c r="U11" s="29">
        <f t="shared" si="24"/>
        <v>114.23</v>
      </c>
      <c r="V11" s="29">
        <f t="shared" si="24"/>
        <v>114.23</v>
      </c>
      <c r="W11" s="29">
        <f t="shared" si="24"/>
        <v>114.23</v>
      </c>
      <c r="X11" s="29">
        <f t="shared" si="24"/>
        <v>114.23</v>
      </c>
      <c r="Y11" s="29">
        <f t="shared" si="24"/>
        <v>114.23</v>
      </c>
      <c r="Z11" s="29">
        <f t="shared" si="24"/>
        <v>114.23</v>
      </c>
      <c r="AA11" s="29">
        <f t="shared" si="24"/>
        <v>114.23</v>
      </c>
      <c r="AB11" s="29">
        <f t="shared" si="24"/>
        <v>114.23</v>
      </c>
      <c r="AC11" s="29">
        <f t="shared" si="24"/>
        <v>114.23</v>
      </c>
      <c r="AD11" s="29">
        <f t="shared" si="25"/>
        <v>140</v>
      </c>
      <c r="AE11" s="29">
        <f t="shared" si="26"/>
        <v>140</v>
      </c>
      <c r="AF11" s="29">
        <f t="shared" si="26"/>
        <v>140</v>
      </c>
      <c r="AG11" s="29">
        <f t="shared" si="26"/>
        <v>140</v>
      </c>
      <c r="AH11" s="29">
        <f t="shared" si="26"/>
        <v>140</v>
      </c>
      <c r="AI11" s="29">
        <f t="shared" si="26"/>
        <v>140</v>
      </c>
      <c r="AJ11" s="29">
        <f t="shared" si="26"/>
        <v>140</v>
      </c>
      <c r="AK11" s="29">
        <f t="shared" si="26"/>
        <v>140</v>
      </c>
      <c r="AL11" s="29">
        <f t="shared" si="26"/>
        <v>140</v>
      </c>
      <c r="AM11" s="29">
        <f t="shared" si="26"/>
        <v>140</v>
      </c>
      <c r="AN11" s="29">
        <f t="shared" si="26"/>
        <v>140</v>
      </c>
      <c r="AO11" s="29">
        <f t="shared" si="26"/>
        <v>140</v>
      </c>
      <c r="AP11" s="29">
        <f t="shared" si="26"/>
        <v>140</v>
      </c>
      <c r="AQ11" s="29">
        <f t="shared" si="5"/>
        <v>231</v>
      </c>
      <c r="AR11" s="29">
        <f aca="true" t="shared" si="63" ref="AR11:BC11">AQ11</f>
        <v>231</v>
      </c>
      <c r="AS11" s="29">
        <f t="shared" si="63"/>
        <v>231</v>
      </c>
      <c r="AT11" s="29">
        <f t="shared" si="63"/>
        <v>231</v>
      </c>
      <c r="AU11" s="29">
        <f t="shared" si="63"/>
        <v>231</v>
      </c>
      <c r="AV11" s="29">
        <f t="shared" si="63"/>
        <v>231</v>
      </c>
      <c r="AW11" s="29">
        <f t="shared" si="63"/>
        <v>231</v>
      </c>
      <c r="AX11" s="29">
        <f t="shared" si="63"/>
        <v>231</v>
      </c>
      <c r="AY11" s="29">
        <f t="shared" si="63"/>
        <v>231</v>
      </c>
      <c r="AZ11" s="29">
        <f t="shared" si="63"/>
        <v>231</v>
      </c>
      <c r="BA11" s="29">
        <f t="shared" si="63"/>
        <v>231</v>
      </c>
      <c r="BB11" s="29">
        <f t="shared" si="63"/>
        <v>231</v>
      </c>
      <c r="BC11" s="29">
        <f t="shared" si="63"/>
        <v>231</v>
      </c>
      <c r="BD11" s="29">
        <f t="shared" si="7"/>
        <v>300</v>
      </c>
      <c r="BE11" s="29">
        <f aca="true" t="shared" si="64" ref="BE11:BP11">BD11</f>
        <v>300</v>
      </c>
      <c r="BF11" s="29">
        <f t="shared" si="64"/>
        <v>300</v>
      </c>
      <c r="BG11" s="29">
        <f t="shared" si="64"/>
        <v>300</v>
      </c>
      <c r="BH11" s="29">
        <f t="shared" si="64"/>
        <v>300</v>
      </c>
      <c r="BI11" s="29">
        <f t="shared" si="64"/>
        <v>300</v>
      </c>
      <c r="BJ11" s="29">
        <f t="shared" si="64"/>
        <v>300</v>
      </c>
      <c r="BK11" s="29">
        <f t="shared" si="64"/>
        <v>300</v>
      </c>
      <c r="BL11" s="29">
        <f t="shared" si="64"/>
        <v>300</v>
      </c>
      <c r="BM11" s="29">
        <f t="shared" si="64"/>
        <v>300</v>
      </c>
      <c r="BN11" s="29">
        <f t="shared" si="64"/>
        <v>300</v>
      </c>
      <c r="BO11" s="29">
        <f t="shared" si="64"/>
        <v>300</v>
      </c>
      <c r="BP11" s="29">
        <f t="shared" si="64"/>
        <v>300</v>
      </c>
      <c r="BQ11" s="29">
        <f t="shared" si="9"/>
        <v>322</v>
      </c>
      <c r="BR11" s="29">
        <f aca="true" t="shared" si="65" ref="BR11:CC11">BQ11</f>
        <v>322</v>
      </c>
      <c r="BS11" s="29">
        <f t="shared" si="65"/>
        <v>322</v>
      </c>
      <c r="BT11" s="29">
        <f t="shared" si="65"/>
        <v>322</v>
      </c>
      <c r="BU11" s="29">
        <f t="shared" si="65"/>
        <v>322</v>
      </c>
      <c r="BV11" s="29">
        <f t="shared" si="65"/>
        <v>322</v>
      </c>
      <c r="BW11" s="29">
        <f t="shared" si="65"/>
        <v>322</v>
      </c>
      <c r="BX11" s="29">
        <f t="shared" si="65"/>
        <v>322</v>
      </c>
      <c r="BY11" s="29">
        <f t="shared" si="65"/>
        <v>322</v>
      </c>
      <c r="BZ11" s="29">
        <f t="shared" si="65"/>
        <v>322</v>
      </c>
      <c r="CA11" s="29">
        <f t="shared" si="65"/>
        <v>322</v>
      </c>
      <c r="CB11" s="29">
        <f t="shared" si="65"/>
        <v>322</v>
      </c>
      <c r="CC11" s="29">
        <f t="shared" si="65"/>
        <v>322</v>
      </c>
      <c r="CD11" s="29">
        <f t="shared" si="11"/>
        <v>359</v>
      </c>
      <c r="CE11" s="29">
        <f aca="true" t="shared" si="66" ref="CE11:CP11">CD11</f>
        <v>359</v>
      </c>
      <c r="CF11" s="29">
        <f t="shared" si="66"/>
        <v>359</v>
      </c>
      <c r="CG11" s="29">
        <f t="shared" si="66"/>
        <v>359</v>
      </c>
      <c r="CH11" s="29">
        <f t="shared" si="66"/>
        <v>359</v>
      </c>
      <c r="CI11" s="29">
        <f t="shared" si="66"/>
        <v>359</v>
      </c>
      <c r="CJ11" s="29">
        <f t="shared" si="66"/>
        <v>359</v>
      </c>
      <c r="CK11" s="29">
        <f t="shared" si="66"/>
        <v>359</v>
      </c>
      <c r="CL11" s="29">
        <f t="shared" si="66"/>
        <v>359</v>
      </c>
      <c r="CM11" s="29">
        <f t="shared" si="66"/>
        <v>359</v>
      </c>
      <c r="CN11" s="29">
        <f t="shared" si="66"/>
        <v>359</v>
      </c>
      <c r="CO11" s="29">
        <f t="shared" si="66"/>
        <v>359</v>
      </c>
      <c r="CP11" s="29">
        <f t="shared" si="66"/>
        <v>359</v>
      </c>
      <c r="CQ11" s="29">
        <f t="shared" si="13"/>
        <v>381</v>
      </c>
      <c r="CR11" s="29">
        <f aca="true" t="shared" si="67" ref="CR11:DC11">CQ11</f>
        <v>381</v>
      </c>
      <c r="CS11" s="29">
        <f t="shared" si="67"/>
        <v>381</v>
      </c>
      <c r="CT11" s="29">
        <f t="shared" si="67"/>
        <v>381</v>
      </c>
      <c r="CU11" s="29">
        <f t="shared" si="67"/>
        <v>381</v>
      </c>
      <c r="CV11" s="29">
        <f t="shared" si="67"/>
        <v>381</v>
      </c>
      <c r="CW11" s="29">
        <f t="shared" si="67"/>
        <v>381</v>
      </c>
      <c r="CX11" s="29">
        <f t="shared" si="67"/>
        <v>381</v>
      </c>
      <c r="CY11" s="29">
        <f t="shared" si="67"/>
        <v>381</v>
      </c>
      <c r="CZ11" s="29">
        <f t="shared" si="67"/>
        <v>381</v>
      </c>
      <c r="DA11" s="29">
        <f t="shared" si="67"/>
        <v>381</v>
      </c>
      <c r="DB11" s="29">
        <f t="shared" si="67"/>
        <v>381</v>
      </c>
      <c r="DC11" s="29">
        <f t="shared" si="67"/>
        <v>381</v>
      </c>
      <c r="DD11" s="29">
        <f t="shared" si="15"/>
        <v>427</v>
      </c>
      <c r="DE11" s="29">
        <f aca="true" t="shared" si="68" ref="DE11:DP11">DD11</f>
        <v>427</v>
      </c>
      <c r="DF11" s="29">
        <f t="shared" si="68"/>
        <v>427</v>
      </c>
      <c r="DG11" s="29">
        <f t="shared" si="68"/>
        <v>427</v>
      </c>
      <c r="DH11" s="29">
        <f t="shared" si="68"/>
        <v>427</v>
      </c>
      <c r="DI11" s="29">
        <f t="shared" si="68"/>
        <v>427</v>
      </c>
      <c r="DJ11" s="29">
        <f t="shared" si="68"/>
        <v>427</v>
      </c>
      <c r="DK11" s="29">
        <f t="shared" si="68"/>
        <v>427</v>
      </c>
      <c r="DL11" s="29">
        <f t="shared" si="68"/>
        <v>427</v>
      </c>
      <c r="DM11" s="29">
        <f t="shared" si="68"/>
        <v>427</v>
      </c>
      <c r="DN11" s="29">
        <f t="shared" si="68"/>
        <v>427</v>
      </c>
      <c r="DO11" s="29">
        <f t="shared" si="68"/>
        <v>427</v>
      </c>
      <c r="DP11" s="29">
        <f t="shared" si="68"/>
        <v>427</v>
      </c>
      <c r="DQ11" s="29">
        <f t="shared" si="17"/>
        <v>0</v>
      </c>
      <c r="DR11" s="29">
        <f aca="true" t="shared" si="69" ref="DR11:EC11">DQ11</f>
        <v>0</v>
      </c>
      <c r="DS11" s="29">
        <f t="shared" si="69"/>
        <v>0</v>
      </c>
      <c r="DT11" s="29">
        <f t="shared" si="69"/>
        <v>0</v>
      </c>
      <c r="DU11" s="29">
        <f t="shared" si="69"/>
        <v>0</v>
      </c>
      <c r="DV11" s="29">
        <f t="shared" si="69"/>
        <v>0</v>
      </c>
      <c r="DW11" s="29">
        <f t="shared" si="69"/>
        <v>0</v>
      </c>
      <c r="DX11" s="29">
        <f t="shared" si="69"/>
        <v>0</v>
      </c>
      <c r="DY11" s="29">
        <f t="shared" si="69"/>
        <v>0</v>
      </c>
      <c r="DZ11" s="29">
        <f t="shared" si="69"/>
        <v>0</v>
      </c>
      <c r="EA11" s="29">
        <f t="shared" si="69"/>
        <v>0</v>
      </c>
      <c r="EB11" s="29">
        <f t="shared" si="69"/>
        <v>0</v>
      </c>
      <c r="EC11" s="29">
        <f t="shared" si="69"/>
        <v>0</v>
      </c>
      <c r="ED11" s="29">
        <f t="shared" si="19"/>
        <v>0</v>
      </c>
      <c r="EE11" s="29">
        <f aca="true" t="shared" si="70" ref="EE11:EP11">ED11</f>
        <v>0</v>
      </c>
      <c r="EF11" s="29">
        <f t="shared" si="70"/>
        <v>0</v>
      </c>
      <c r="EG11" s="29">
        <f t="shared" si="70"/>
        <v>0</v>
      </c>
      <c r="EH11" s="29">
        <f t="shared" si="70"/>
        <v>0</v>
      </c>
      <c r="EI11" s="29">
        <f t="shared" si="70"/>
        <v>0</v>
      </c>
      <c r="EJ11" s="29">
        <f t="shared" si="70"/>
        <v>0</v>
      </c>
      <c r="EK11" s="29">
        <f t="shared" si="70"/>
        <v>0</v>
      </c>
      <c r="EL11" s="29">
        <f t="shared" si="70"/>
        <v>0</v>
      </c>
      <c r="EM11" s="29">
        <f t="shared" si="70"/>
        <v>0</v>
      </c>
      <c r="EN11" s="29">
        <f t="shared" si="70"/>
        <v>0</v>
      </c>
      <c r="EO11" s="29">
        <f t="shared" si="70"/>
        <v>0</v>
      </c>
      <c r="EP11" s="29">
        <f t="shared" si="70"/>
        <v>0</v>
      </c>
      <c r="EQ11" s="29">
        <f t="shared" si="21"/>
        <v>0</v>
      </c>
      <c r="ER11" s="29">
        <f aca="true" t="shared" si="71" ref="ER11:FC11">EQ11</f>
        <v>0</v>
      </c>
      <c r="ES11" s="29">
        <f t="shared" si="71"/>
        <v>0</v>
      </c>
      <c r="ET11" s="29">
        <f t="shared" si="71"/>
        <v>0</v>
      </c>
      <c r="EU11" s="29">
        <f t="shared" si="71"/>
        <v>0</v>
      </c>
      <c r="EV11" s="29">
        <f t="shared" si="71"/>
        <v>0</v>
      </c>
      <c r="EW11" s="29">
        <f t="shared" si="71"/>
        <v>0</v>
      </c>
      <c r="EX11" s="29">
        <f t="shared" si="71"/>
        <v>0</v>
      </c>
      <c r="EY11" s="29">
        <f t="shared" si="71"/>
        <v>0</v>
      </c>
      <c r="EZ11" s="29">
        <f t="shared" si="71"/>
        <v>0</v>
      </c>
      <c r="FA11" s="29">
        <f t="shared" si="71"/>
        <v>0</v>
      </c>
      <c r="FB11" s="29">
        <f t="shared" si="71"/>
        <v>0</v>
      </c>
      <c r="FC11" s="29">
        <f t="shared" si="71"/>
        <v>0</v>
      </c>
      <c r="FD11" s="14" t="s">
        <v>61</v>
      </c>
      <c r="FE11" s="15">
        <v>9</v>
      </c>
      <c r="FF11" s="16">
        <v>135</v>
      </c>
      <c r="FG11" s="7">
        <f>INDEX(Q5:FC5,1,FF11)</f>
        <v>0</v>
      </c>
      <c r="FH11" s="17" t="e">
        <f t="shared" si="0"/>
        <v>#REF!</v>
      </c>
      <c r="FI11" s="18" t="e">
        <f t="shared" si="1"/>
        <v>#REF!</v>
      </c>
      <c r="FJ11" s="19" t="e">
        <f t="shared" si="2"/>
        <v>#REF!</v>
      </c>
      <c r="FK11" s="20" t="e">
        <f>IF(#REF!&gt;=#REF!,(((#REF!+#REF!+#REF!+#REF!+#REF!+#REF!+#REF!)/7)+#REF!)/2,0)</f>
        <v>#REF!</v>
      </c>
      <c r="FL11" s="21" t="e">
        <f>IF(#REF!&gt;0,'BİRİM MALİYETLER'!FK11*'BİRİM MALİYETLER'!FH11,0)</f>
        <v>#REF!</v>
      </c>
    </row>
    <row r="12" spans="3:168" ht="20.25">
      <c r="C12" s="121" t="s">
        <v>40</v>
      </c>
      <c r="D12" s="123">
        <v>128.5</v>
      </c>
      <c r="E12" s="123">
        <v>158</v>
      </c>
      <c r="F12" s="123">
        <v>260.7</v>
      </c>
      <c r="G12" s="123">
        <v>339</v>
      </c>
      <c r="H12" s="123">
        <v>364</v>
      </c>
      <c r="I12" s="123">
        <v>406</v>
      </c>
      <c r="J12" s="123">
        <v>430</v>
      </c>
      <c r="K12" s="123">
        <v>482</v>
      </c>
      <c r="L12" s="124"/>
      <c r="M12" s="124"/>
      <c r="N12" s="125"/>
      <c r="O12" s="28"/>
      <c r="Q12" s="29">
        <f t="shared" si="23"/>
        <v>128.5</v>
      </c>
      <c r="R12" s="29">
        <f t="shared" si="24"/>
        <v>128.5</v>
      </c>
      <c r="S12" s="29">
        <f t="shared" si="24"/>
        <v>128.5</v>
      </c>
      <c r="T12" s="29">
        <f t="shared" si="24"/>
        <v>128.5</v>
      </c>
      <c r="U12" s="29">
        <f t="shared" si="24"/>
        <v>128.5</v>
      </c>
      <c r="V12" s="29">
        <f t="shared" si="24"/>
        <v>128.5</v>
      </c>
      <c r="W12" s="29">
        <f t="shared" si="24"/>
        <v>128.5</v>
      </c>
      <c r="X12" s="29">
        <f t="shared" si="24"/>
        <v>128.5</v>
      </c>
      <c r="Y12" s="29">
        <f t="shared" si="24"/>
        <v>128.5</v>
      </c>
      <c r="Z12" s="29">
        <f t="shared" si="24"/>
        <v>128.5</v>
      </c>
      <c r="AA12" s="29">
        <f t="shared" si="24"/>
        <v>128.5</v>
      </c>
      <c r="AB12" s="29">
        <f t="shared" si="24"/>
        <v>128.5</v>
      </c>
      <c r="AC12" s="29">
        <f t="shared" si="24"/>
        <v>128.5</v>
      </c>
      <c r="AD12" s="29">
        <f t="shared" si="25"/>
        <v>158</v>
      </c>
      <c r="AE12" s="29">
        <f t="shared" si="26"/>
        <v>158</v>
      </c>
      <c r="AF12" s="29">
        <f t="shared" si="26"/>
        <v>158</v>
      </c>
      <c r="AG12" s="29">
        <f t="shared" si="26"/>
        <v>158</v>
      </c>
      <c r="AH12" s="29">
        <f t="shared" si="26"/>
        <v>158</v>
      </c>
      <c r="AI12" s="29">
        <f t="shared" si="26"/>
        <v>158</v>
      </c>
      <c r="AJ12" s="29">
        <f t="shared" si="26"/>
        <v>158</v>
      </c>
      <c r="AK12" s="29">
        <f t="shared" si="26"/>
        <v>158</v>
      </c>
      <c r="AL12" s="29">
        <f t="shared" si="26"/>
        <v>158</v>
      </c>
      <c r="AM12" s="29">
        <f t="shared" si="26"/>
        <v>158</v>
      </c>
      <c r="AN12" s="29">
        <f t="shared" si="26"/>
        <v>158</v>
      </c>
      <c r="AO12" s="29">
        <f t="shared" si="26"/>
        <v>158</v>
      </c>
      <c r="AP12" s="29">
        <f t="shared" si="26"/>
        <v>158</v>
      </c>
      <c r="AQ12" s="29">
        <f t="shared" si="5"/>
        <v>260.7</v>
      </c>
      <c r="AR12" s="29">
        <f aca="true" t="shared" si="72" ref="AR12:BC12">AQ12</f>
        <v>260.7</v>
      </c>
      <c r="AS12" s="29">
        <f t="shared" si="72"/>
        <v>260.7</v>
      </c>
      <c r="AT12" s="29">
        <f t="shared" si="72"/>
        <v>260.7</v>
      </c>
      <c r="AU12" s="29">
        <f t="shared" si="72"/>
        <v>260.7</v>
      </c>
      <c r="AV12" s="29">
        <f t="shared" si="72"/>
        <v>260.7</v>
      </c>
      <c r="AW12" s="29">
        <f t="shared" si="72"/>
        <v>260.7</v>
      </c>
      <c r="AX12" s="29">
        <f t="shared" si="72"/>
        <v>260.7</v>
      </c>
      <c r="AY12" s="29">
        <f t="shared" si="72"/>
        <v>260.7</v>
      </c>
      <c r="AZ12" s="29">
        <f t="shared" si="72"/>
        <v>260.7</v>
      </c>
      <c r="BA12" s="29">
        <f t="shared" si="72"/>
        <v>260.7</v>
      </c>
      <c r="BB12" s="29">
        <f t="shared" si="72"/>
        <v>260.7</v>
      </c>
      <c r="BC12" s="29">
        <f t="shared" si="72"/>
        <v>260.7</v>
      </c>
      <c r="BD12" s="29">
        <f t="shared" si="7"/>
        <v>339</v>
      </c>
      <c r="BE12" s="29">
        <f aca="true" t="shared" si="73" ref="BE12:BP12">BD12</f>
        <v>339</v>
      </c>
      <c r="BF12" s="29">
        <f t="shared" si="73"/>
        <v>339</v>
      </c>
      <c r="BG12" s="29">
        <f t="shared" si="73"/>
        <v>339</v>
      </c>
      <c r="BH12" s="29">
        <f t="shared" si="73"/>
        <v>339</v>
      </c>
      <c r="BI12" s="29">
        <f t="shared" si="73"/>
        <v>339</v>
      </c>
      <c r="BJ12" s="29">
        <f t="shared" si="73"/>
        <v>339</v>
      </c>
      <c r="BK12" s="29">
        <f t="shared" si="73"/>
        <v>339</v>
      </c>
      <c r="BL12" s="29">
        <f t="shared" si="73"/>
        <v>339</v>
      </c>
      <c r="BM12" s="29">
        <f t="shared" si="73"/>
        <v>339</v>
      </c>
      <c r="BN12" s="29">
        <f t="shared" si="73"/>
        <v>339</v>
      </c>
      <c r="BO12" s="29">
        <f t="shared" si="73"/>
        <v>339</v>
      </c>
      <c r="BP12" s="29">
        <f t="shared" si="73"/>
        <v>339</v>
      </c>
      <c r="BQ12" s="29">
        <f t="shared" si="9"/>
        <v>364</v>
      </c>
      <c r="BR12" s="29">
        <f aca="true" t="shared" si="74" ref="BR12:CC12">BQ12</f>
        <v>364</v>
      </c>
      <c r="BS12" s="29">
        <f t="shared" si="74"/>
        <v>364</v>
      </c>
      <c r="BT12" s="29">
        <f t="shared" si="74"/>
        <v>364</v>
      </c>
      <c r="BU12" s="29">
        <f t="shared" si="74"/>
        <v>364</v>
      </c>
      <c r="BV12" s="29">
        <f t="shared" si="74"/>
        <v>364</v>
      </c>
      <c r="BW12" s="29">
        <f t="shared" si="74"/>
        <v>364</v>
      </c>
      <c r="BX12" s="29">
        <f t="shared" si="74"/>
        <v>364</v>
      </c>
      <c r="BY12" s="29">
        <f t="shared" si="74"/>
        <v>364</v>
      </c>
      <c r="BZ12" s="29">
        <f t="shared" si="74"/>
        <v>364</v>
      </c>
      <c r="CA12" s="29">
        <f t="shared" si="74"/>
        <v>364</v>
      </c>
      <c r="CB12" s="29">
        <f t="shared" si="74"/>
        <v>364</v>
      </c>
      <c r="CC12" s="29">
        <f t="shared" si="74"/>
        <v>364</v>
      </c>
      <c r="CD12" s="29">
        <f t="shared" si="11"/>
        <v>406</v>
      </c>
      <c r="CE12" s="29">
        <f aca="true" t="shared" si="75" ref="CE12:CP12">CD12</f>
        <v>406</v>
      </c>
      <c r="CF12" s="29">
        <f t="shared" si="75"/>
        <v>406</v>
      </c>
      <c r="CG12" s="29">
        <f t="shared" si="75"/>
        <v>406</v>
      </c>
      <c r="CH12" s="29">
        <f t="shared" si="75"/>
        <v>406</v>
      </c>
      <c r="CI12" s="29">
        <f t="shared" si="75"/>
        <v>406</v>
      </c>
      <c r="CJ12" s="29">
        <f t="shared" si="75"/>
        <v>406</v>
      </c>
      <c r="CK12" s="29">
        <f t="shared" si="75"/>
        <v>406</v>
      </c>
      <c r="CL12" s="29">
        <f t="shared" si="75"/>
        <v>406</v>
      </c>
      <c r="CM12" s="29">
        <f t="shared" si="75"/>
        <v>406</v>
      </c>
      <c r="CN12" s="29">
        <f t="shared" si="75"/>
        <v>406</v>
      </c>
      <c r="CO12" s="29">
        <f t="shared" si="75"/>
        <v>406</v>
      </c>
      <c r="CP12" s="29">
        <f t="shared" si="75"/>
        <v>406</v>
      </c>
      <c r="CQ12" s="29">
        <f t="shared" si="13"/>
        <v>430</v>
      </c>
      <c r="CR12" s="29">
        <f aca="true" t="shared" si="76" ref="CR12:DC12">CQ12</f>
        <v>430</v>
      </c>
      <c r="CS12" s="29">
        <f t="shared" si="76"/>
        <v>430</v>
      </c>
      <c r="CT12" s="29">
        <f t="shared" si="76"/>
        <v>430</v>
      </c>
      <c r="CU12" s="29">
        <f t="shared" si="76"/>
        <v>430</v>
      </c>
      <c r="CV12" s="29">
        <f t="shared" si="76"/>
        <v>430</v>
      </c>
      <c r="CW12" s="29">
        <f t="shared" si="76"/>
        <v>430</v>
      </c>
      <c r="CX12" s="29">
        <f t="shared" si="76"/>
        <v>430</v>
      </c>
      <c r="CY12" s="29">
        <f t="shared" si="76"/>
        <v>430</v>
      </c>
      <c r="CZ12" s="29">
        <f t="shared" si="76"/>
        <v>430</v>
      </c>
      <c r="DA12" s="29">
        <f t="shared" si="76"/>
        <v>430</v>
      </c>
      <c r="DB12" s="29">
        <f t="shared" si="76"/>
        <v>430</v>
      </c>
      <c r="DC12" s="29">
        <f t="shared" si="76"/>
        <v>430</v>
      </c>
      <c r="DD12" s="29">
        <f t="shared" si="15"/>
        <v>482</v>
      </c>
      <c r="DE12" s="29">
        <f aca="true" t="shared" si="77" ref="DE12:DP12">DD12</f>
        <v>482</v>
      </c>
      <c r="DF12" s="29">
        <f t="shared" si="77"/>
        <v>482</v>
      </c>
      <c r="DG12" s="29">
        <f t="shared" si="77"/>
        <v>482</v>
      </c>
      <c r="DH12" s="29">
        <f t="shared" si="77"/>
        <v>482</v>
      </c>
      <c r="DI12" s="29">
        <f t="shared" si="77"/>
        <v>482</v>
      </c>
      <c r="DJ12" s="29">
        <f t="shared" si="77"/>
        <v>482</v>
      </c>
      <c r="DK12" s="29">
        <f t="shared" si="77"/>
        <v>482</v>
      </c>
      <c r="DL12" s="29">
        <f t="shared" si="77"/>
        <v>482</v>
      </c>
      <c r="DM12" s="29">
        <f t="shared" si="77"/>
        <v>482</v>
      </c>
      <c r="DN12" s="29">
        <f t="shared" si="77"/>
        <v>482</v>
      </c>
      <c r="DO12" s="29">
        <f t="shared" si="77"/>
        <v>482</v>
      </c>
      <c r="DP12" s="29">
        <f t="shared" si="77"/>
        <v>482</v>
      </c>
      <c r="DQ12" s="29">
        <f t="shared" si="17"/>
        <v>0</v>
      </c>
      <c r="DR12" s="29">
        <f aca="true" t="shared" si="78" ref="DR12:EC12">DQ12</f>
        <v>0</v>
      </c>
      <c r="DS12" s="29">
        <f t="shared" si="78"/>
        <v>0</v>
      </c>
      <c r="DT12" s="29">
        <f t="shared" si="78"/>
        <v>0</v>
      </c>
      <c r="DU12" s="29">
        <f t="shared" si="78"/>
        <v>0</v>
      </c>
      <c r="DV12" s="29">
        <f t="shared" si="78"/>
        <v>0</v>
      </c>
      <c r="DW12" s="29">
        <f t="shared" si="78"/>
        <v>0</v>
      </c>
      <c r="DX12" s="29">
        <f t="shared" si="78"/>
        <v>0</v>
      </c>
      <c r="DY12" s="29">
        <f t="shared" si="78"/>
        <v>0</v>
      </c>
      <c r="DZ12" s="29">
        <f t="shared" si="78"/>
        <v>0</v>
      </c>
      <c r="EA12" s="29">
        <f t="shared" si="78"/>
        <v>0</v>
      </c>
      <c r="EB12" s="29">
        <f t="shared" si="78"/>
        <v>0</v>
      </c>
      <c r="EC12" s="29">
        <f t="shared" si="78"/>
        <v>0</v>
      </c>
      <c r="ED12" s="29">
        <f t="shared" si="19"/>
        <v>0</v>
      </c>
      <c r="EE12" s="29">
        <f aca="true" t="shared" si="79" ref="EE12:EP12">ED12</f>
        <v>0</v>
      </c>
      <c r="EF12" s="29">
        <f t="shared" si="79"/>
        <v>0</v>
      </c>
      <c r="EG12" s="29">
        <f t="shared" si="79"/>
        <v>0</v>
      </c>
      <c r="EH12" s="29">
        <f t="shared" si="79"/>
        <v>0</v>
      </c>
      <c r="EI12" s="29">
        <f t="shared" si="79"/>
        <v>0</v>
      </c>
      <c r="EJ12" s="29">
        <f t="shared" si="79"/>
        <v>0</v>
      </c>
      <c r="EK12" s="29">
        <f t="shared" si="79"/>
        <v>0</v>
      </c>
      <c r="EL12" s="29">
        <f t="shared" si="79"/>
        <v>0</v>
      </c>
      <c r="EM12" s="29">
        <f t="shared" si="79"/>
        <v>0</v>
      </c>
      <c r="EN12" s="29">
        <f t="shared" si="79"/>
        <v>0</v>
      </c>
      <c r="EO12" s="29">
        <f t="shared" si="79"/>
        <v>0</v>
      </c>
      <c r="EP12" s="29">
        <f t="shared" si="79"/>
        <v>0</v>
      </c>
      <c r="EQ12" s="29">
        <f t="shared" si="21"/>
        <v>0</v>
      </c>
      <c r="ER12" s="29">
        <f aca="true" t="shared" si="80" ref="ER12:FC12">EQ12</f>
        <v>0</v>
      </c>
      <c r="ES12" s="29">
        <f t="shared" si="80"/>
        <v>0</v>
      </c>
      <c r="ET12" s="29">
        <f t="shared" si="80"/>
        <v>0</v>
      </c>
      <c r="EU12" s="29">
        <f t="shared" si="80"/>
        <v>0</v>
      </c>
      <c r="EV12" s="29">
        <f t="shared" si="80"/>
        <v>0</v>
      </c>
      <c r="EW12" s="29">
        <f t="shared" si="80"/>
        <v>0</v>
      </c>
      <c r="EX12" s="29">
        <f t="shared" si="80"/>
        <v>0</v>
      </c>
      <c r="EY12" s="29">
        <f t="shared" si="80"/>
        <v>0</v>
      </c>
      <c r="EZ12" s="29">
        <f t="shared" si="80"/>
        <v>0</v>
      </c>
      <c r="FA12" s="29">
        <f t="shared" si="80"/>
        <v>0</v>
      </c>
      <c r="FB12" s="29">
        <f t="shared" si="80"/>
        <v>0</v>
      </c>
      <c r="FC12" s="29">
        <f t="shared" si="80"/>
        <v>0</v>
      </c>
      <c r="FD12" s="14" t="s">
        <v>62</v>
      </c>
      <c r="FE12" s="15">
        <v>10</v>
      </c>
      <c r="FF12" s="16">
        <v>135</v>
      </c>
      <c r="FG12" s="7">
        <f>INDEX(Q5:FC5,1,FF12)</f>
        <v>0</v>
      </c>
      <c r="FH12" s="17" t="e">
        <f t="shared" si="0"/>
        <v>#REF!</v>
      </c>
      <c r="FI12" s="18" t="e">
        <f t="shared" si="1"/>
        <v>#REF!</v>
      </c>
      <c r="FJ12" s="19" t="e">
        <f t="shared" si="2"/>
        <v>#REF!</v>
      </c>
      <c r="FK12" s="20" t="e">
        <f>IF(#REF!&gt;=#REF!,(((#REF!+#REF!+#REF!+#REF!+#REF!+#REF!+#REF!+#REF!)/8)+#REF!)/2,0)</f>
        <v>#REF!</v>
      </c>
      <c r="FL12" s="21" t="e">
        <f>IF(#REF!&gt;0,'BİRİM MALİYETLER'!FK12*'BİRİM MALİYETLER'!FH12,0)</f>
        <v>#REF!</v>
      </c>
    </row>
    <row r="13" spans="3:168" ht="20.25">
      <c r="C13" s="121" t="s">
        <v>41</v>
      </c>
      <c r="D13" s="123">
        <v>142.76</v>
      </c>
      <c r="E13" s="123">
        <v>175</v>
      </c>
      <c r="F13" s="123">
        <v>288.75</v>
      </c>
      <c r="G13" s="123">
        <v>375</v>
      </c>
      <c r="H13" s="123">
        <v>402</v>
      </c>
      <c r="I13" s="123">
        <v>448</v>
      </c>
      <c r="J13" s="123">
        <v>475</v>
      </c>
      <c r="K13" s="123">
        <v>533</v>
      </c>
      <c r="L13" s="124"/>
      <c r="M13" s="124"/>
      <c r="N13" s="125"/>
      <c r="O13" s="28"/>
      <c r="Q13" s="29">
        <f t="shared" si="23"/>
        <v>142.76</v>
      </c>
      <c r="R13" s="29">
        <f t="shared" si="24"/>
        <v>142.76</v>
      </c>
      <c r="S13" s="29">
        <f t="shared" si="24"/>
        <v>142.76</v>
      </c>
      <c r="T13" s="29">
        <f t="shared" si="24"/>
        <v>142.76</v>
      </c>
      <c r="U13" s="29">
        <f t="shared" si="24"/>
        <v>142.76</v>
      </c>
      <c r="V13" s="29">
        <f t="shared" si="24"/>
        <v>142.76</v>
      </c>
      <c r="W13" s="29">
        <f t="shared" si="24"/>
        <v>142.76</v>
      </c>
      <c r="X13" s="29">
        <f t="shared" si="24"/>
        <v>142.76</v>
      </c>
      <c r="Y13" s="29">
        <f t="shared" si="24"/>
        <v>142.76</v>
      </c>
      <c r="Z13" s="29">
        <f t="shared" si="24"/>
        <v>142.76</v>
      </c>
      <c r="AA13" s="29">
        <f t="shared" si="24"/>
        <v>142.76</v>
      </c>
      <c r="AB13" s="29">
        <f t="shared" si="24"/>
        <v>142.76</v>
      </c>
      <c r="AC13" s="29">
        <f t="shared" si="24"/>
        <v>142.76</v>
      </c>
      <c r="AD13" s="29">
        <f t="shared" si="25"/>
        <v>175</v>
      </c>
      <c r="AE13" s="29">
        <f t="shared" si="26"/>
        <v>175</v>
      </c>
      <c r="AF13" s="29">
        <f t="shared" si="26"/>
        <v>175</v>
      </c>
      <c r="AG13" s="29">
        <f t="shared" si="26"/>
        <v>175</v>
      </c>
      <c r="AH13" s="29">
        <f t="shared" si="26"/>
        <v>175</v>
      </c>
      <c r="AI13" s="29">
        <f t="shared" si="26"/>
        <v>175</v>
      </c>
      <c r="AJ13" s="29">
        <f t="shared" si="26"/>
        <v>175</v>
      </c>
      <c r="AK13" s="29">
        <f t="shared" si="26"/>
        <v>175</v>
      </c>
      <c r="AL13" s="29">
        <f t="shared" si="26"/>
        <v>175</v>
      </c>
      <c r="AM13" s="29">
        <f t="shared" si="26"/>
        <v>175</v>
      </c>
      <c r="AN13" s="29">
        <f t="shared" si="26"/>
        <v>175</v>
      </c>
      <c r="AO13" s="29">
        <f t="shared" si="26"/>
        <v>175</v>
      </c>
      <c r="AP13" s="29">
        <f t="shared" si="26"/>
        <v>175</v>
      </c>
      <c r="AQ13" s="29">
        <f t="shared" si="5"/>
        <v>288.75</v>
      </c>
      <c r="AR13" s="29">
        <f aca="true" t="shared" si="81" ref="AR13:BC13">AQ13</f>
        <v>288.75</v>
      </c>
      <c r="AS13" s="29">
        <f t="shared" si="81"/>
        <v>288.75</v>
      </c>
      <c r="AT13" s="29">
        <f t="shared" si="81"/>
        <v>288.75</v>
      </c>
      <c r="AU13" s="29">
        <f t="shared" si="81"/>
        <v>288.75</v>
      </c>
      <c r="AV13" s="29">
        <f t="shared" si="81"/>
        <v>288.75</v>
      </c>
      <c r="AW13" s="29">
        <f t="shared" si="81"/>
        <v>288.75</v>
      </c>
      <c r="AX13" s="29">
        <f t="shared" si="81"/>
        <v>288.75</v>
      </c>
      <c r="AY13" s="29">
        <f t="shared" si="81"/>
        <v>288.75</v>
      </c>
      <c r="AZ13" s="29">
        <f t="shared" si="81"/>
        <v>288.75</v>
      </c>
      <c r="BA13" s="29">
        <f t="shared" si="81"/>
        <v>288.75</v>
      </c>
      <c r="BB13" s="29">
        <f t="shared" si="81"/>
        <v>288.75</v>
      </c>
      <c r="BC13" s="29">
        <f t="shared" si="81"/>
        <v>288.75</v>
      </c>
      <c r="BD13" s="29">
        <f t="shared" si="7"/>
        <v>375</v>
      </c>
      <c r="BE13" s="29">
        <f aca="true" t="shared" si="82" ref="BE13:BP13">BD13</f>
        <v>375</v>
      </c>
      <c r="BF13" s="29">
        <f t="shared" si="82"/>
        <v>375</v>
      </c>
      <c r="BG13" s="29">
        <f t="shared" si="82"/>
        <v>375</v>
      </c>
      <c r="BH13" s="29">
        <f t="shared" si="82"/>
        <v>375</v>
      </c>
      <c r="BI13" s="29">
        <f t="shared" si="82"/>
        <v>375</v>
      </c>
      <c r="BJ13" s="29">
        <f t="shared" si="82"/>
        <v>375</v>
      </c>
      <c r="BK13" s="29">
        <f t="shared" si="82"/>
        <v>375</v>
      </c>
      <c r="BL13" s="29">
        <f t="shared" si="82"/>
        <v>375</v>
      </c>
      <c r="BM13" s="29">
        <f t="shared" si="82"/>
        <v>375</v>
      </c>
      <c r="BN13" s="29">
        <f t="shared" si="82"/>
        <v>375</v>
      </c>
      <c r="BO13" s="29">
        <f t="shared" si="82"/>
        <v>375</v>
      </c>
      <c r="BP13" s="29">
        <f t="shared" si="82"/>
        <v>375</v>
      </c>
      <c r="BQ13" s="29">
        <f t="shared" si="9"/>
        <v>402</v>
      </c>
      <c r="BR13" s="29">
        <f aca="true" t="shared" si="83" ref="BR13:CC13">BQ13</f>
        <v>402</v>
      </c>
      <c r="BS13" s="29">
        <f t="shared" si="83"/>
        <v>402</v>
      </c>
      <c r="BT13" s="29">
        <f t="shared" si="83"/>
        <v>402</v>
      </c>
      <c r="BU13" s="29">
        <f t="shared" si="83"/>
        <v>402</v>
      </c>
      <c r="BV13" s="29">
        <f t="shared" si="83"/>
        <v>402</v>
      </c>
      <c r="BW13" s="29">
        <f t="shared" si="83"/>
        <v>402</v>
      </c>
      <c r="BX13" s="29">
        <f t="shared" si="83"/>
        <v>402</v>
      </c>
      <c r="BY13" s="29">
        <f t="shared" si="83"/>
        <v>402</v>
      </c>
      <c r="BZ13" s="29">
        <f t="shared" si="83"/>
        <v>402</v>
      </c>
      <c r="CA13" s="29">
        <f t="shared" si="83"/>
        <v>402</v>
      </c>
      <c r="CB13" s="29">
        <f t="shared" si="83"/>
        <v>402</v>
      </c>
      <c r="CC13" s="29">
        <f t="shared" si="83"/>
        <v>402</v>
      </c>
      <c r="CD13" s="29">
        <f t="shared" si="11"/>
        <v>448</v>
      </c>
      <c r="CE13" s="29">
        <f aca="true" t="shared" si="84" ref="CE13:CP13">CD13</f>
        <v>448</v>
      </c>
      <c r="CF13" s="29">
        <f t="shared" si="84"/>
        <v>448</v>
      </c>
      <c r="CG13" s="29">
        <f t="shared" si="84"/>
        <v>448</v>
      </c>
      <c r="CH13" s="29">
        <f t="shared" si="84"/>
        <v>448</v>
      </c>
      <c r="CI13" s="29">
        <f t="shared" si="84"/>
        <v>448</v>
      </c>
      <c r="CJ13" s="29">
        <f t="shared" si="84"/>
        <v>448</v>
      </c>
      <c r="CK13" s="29">
        <f t="shared" si="84"/>
        <v>448</v>
      </c>
      <c r="CL13" s="29">
        <f t="shared" si="84"/>
        <v>448</v>
      </c>
      <c r="CM13" s="29">
        <f t="shared" si="84"/>
        <v>448</v>
      </c>
      <c r="CN13" s="29">
        <f t="shared" si="84"/>
        <v>448</v>
      </c>
      <c r="CO13" s="29">
        <f t="shared" si="84"/>
        <v>448</v>
      </c>
      <c r="CP13" s="29">
        <f t="shared" si="84"/>
        <v>448</v>
      </c>
      <c r="CQ13" s="29">
        <f t="shared" si="13"/>
        <v>475</v>
      </c>
      <c r="CR13" s="29">
        <f aca="true" t="shared" si="85" ref="CR13:DC13">CQ13</f>
        <v>475</v>
      </c>
      <c r="CS13" s="29">
        <f t="shared" si="85"/>
        <v>475</v>
      </c>
      <c r="CT13" s="29">
        <f t="shared" si="85"/>
        <v>475</v>
      </c>
      <c r="CU13" s="29">
        <f t="shared" si="85"/>
        <v>475</v>
      </c>
      <c r="CV13" s="29">
        <f t="shared" si="85"/>
        <v>475</v>
      </c>
      <c r="CW13" s="29">
        <f t="shared" si="85"/>
        <v>475</v>
      </c>
      <c r="CX13" s="29">
        <f t="shared" si="85"/>
        <v>475</v>
      </c>
      <c r="CY13" s="29">
        <f t="shared" si="85"/>
        <v>475</v>
      </c>
      <c r="CZ13" s="29">
        <f t="shared" si="85"/>
        <v>475</v>
      </c>
      <c r="DA13" s="29">
        <f t="shared" si="85"/>
        <v>475</v>
      </c>
      <c r="DB13" s="29">
        <f t="shared" si="85"/>
        <v>475</v>
      </c>
      <c r="DC13" s="29">
        <f t="shared" si="85"/>
        <v>475</v>
      </c>
      <c r="DD13" s="29">
        <f t="shared" si="15"/>
        <v>533</v>
      </c>
      <c r="DE13" s="29">
        <f aca="true" t="shared" si="86" ref="DE13:DP13">DD13</f>
        <v>533</v>
      </c>
      <c r="DF13" s="29">
        <f t="shared" si="86"/>
        <v>533</v>
      </c>
      <c r="DG13" s="29">
        <f t="shared" si="86"/>
        <v>533</v>
      </c>
      <c r="DH13" s="29">
        <f t="shared" si="86"/>
        <v>533</v>
      </c>
      <c r="DI13" s="29">
        <f t="shared" si="86"/>
        <v>533</v>
      </c>
      <c r="DJ13" s="29">
        <f t="shared" si="86"/>
        <v>533</v>
      </c>
      <c r="DK13" s="29">
        <f t="shared" si="86"/>
        <v>533</v>
      </c>
      <c r="DL13" s="29">
        <f t="shared" si="86"/>
        <v>533</v>
      </c>
      <c r="DM13" s="29">
        <f t="shared" si="86"/>
        <v>533</v>
      </c>
      <c r="DN13" s="29">
        <f t="shared" si="86"/>
        <v>533</v>
      </c>
      <c r="DO13" s="29">
        <f t="shared" si="86"/>
        <v>533</v>
      </c>
      <c r="DP13" s="29">
        <f t="shared" si="86"/>
        <v>533</v>
      </c>
      <c r="DQ13" s="29">
        <f t="shared" si="17"/>
        <v>0</v>
      </c>
      <c r="DR13" s="29">
        <f aca="true" t="shared" si="87" ref="DR13:EC13">DQ13</f>
        <v>0</v>
      </c>
      <c r="DS13" s="29">
        <f t="shared" si="87"/>
        <v>0</v>
      </c>
      <c r="DT13" s="29">
        <f t="shared" si="87"/>
        <v>0</v>
      </c>
      <c r="DU13" s="29">
        <f t="shared" si="87"/>
        <v>0</v>
      </c>
      <c r="DV13" s="29">
        <f t="shared" si="87"/>
        <v>0</v>
      </c>
      <c r="DW13" s="29">
        <f t="shared" si="87"/>
        <v>0</v>
      </c>
      <c r="DX13" s="29">
        <f t="shared" si="87"/>
        <v>0</v>
      </c>
      <c r="DY13" s="29">
        <f t="shared" si="87"/>
        <v>0</v>
      </c>
      <c r="DZ13" s="29">
        <f t="shared" si="87"/>
        <v>0</v>
      </c>
      <c r="EA13" s="29">
        <f t="shared" si="87"/>
        <v>0</v>
      </c>
      <c r="EB13" s="29">
        <f t="shared" si="87"/>
        <v>0</v>
      </c>
      <c r="EC13" s="29">
        <f t="shared" si="87"/>
        <v>0</v>
      </c>
      <c r="ED13" s="29">
        <f t="shared" si="19"/>
        <v>0</v>
      </c>
      <c r="EE13" s="29">
        <f aca="true" t="shared" si="88" ref="EE13:EP13">ED13</f>
        <v>0</v>
      </c>
      <c r="EF13" s="29">
        <f t="shared" si="88"/>
        <v>0</v>
      </c>
      <c r="EG13" s="29">
        <f t="shared" si="88"/>
        <v>0</v>
      </c>
      <c r="EH13" s="29">
        <f t="shared" si="88"/>
        <v>0</v>
      </c>
      <c r="EI13" s="29">
        <f t="shared" si="88"/>
        <v>0</v>
      </c>
      <c r="EJ13" s="29">
        <f t="shared" si="88"/>
        <v>0</v>
      </c>
      <c r="EK13" s="29">
        <f t="shared" si="88"/>
        <v>0</v>
      </c>
      <c r="EL13" s="29">
        <f t="shared" si="88"/>
        <v>0</v>
      </c>
      <c r="EM13" s="29">
        <f t="shared" si="88"/>
        <v>0</v>
      </c>
      <c r="EN13" s="29">
        <f t="shared" si="88"/>
        <v>0</v>
      </c>
      <c r="EO13" s="29">
        <f t="shared" si="88"/>
        <v>0</v>
      </c>
      <c r="EP13" s="29">
        <f t="shared" si="88"/>
        <v>0</v>
      </c>
      <c r="EQ13" s="29">
        <f t="shared" si="21"/>
        <v>0</v>
      </c>
      <c r="ER13" s="29">
        <f aca="true" t="shared" si="89" ref="ER13:FC13">EQ13</f>
        <v>0</v>
      </c>
      <c r="ES13" s="29">
        <f t="shared" si="89"/>
        <v>0</v>
      </c>
      <c r="ET13" s="29">
        <f t="shared" si="89"/>
        <v>0</v>
      </c>
      <c r="EU13" s="29">
        <f t="shared" si="89"/>
        <v>0</v>
      </c>
      <c r="EV13" s="29">
        <f t="shared" si="89"/>
        <v>0</v>
      </c>
      <c r="EW13" s="29">
        <f t="shared" si="89"/>
        <v>0</v>
      </c>
      <c r="EX13" s="29">
        <f t="shared" si="89"/>
        <v>0</v>
      </c>
      <c r="EY13" s="29">
        <f t="shared" si="89"/>
        <v>0</v>
      </c>
      <c r="EZ13" s="29">
        <f t="shared" si="89"/>
        <v>0</v>
      </c>
      <c r="FA13" s="29">
        <f t="shared" si="89"/>
        <v>0</v>
      </c>
      <c r="FB13" s="29">
        <f t="shared" si="89"/>
        <v>0</v>
      </c>
      <c r="FC13" s="29">
        <f t="shared" si="89"/>
        <v>0</v>
      </c>
      <c r="FD13" s="14" t="s">
        <v>63</v>
      </c>
      <c r="FE13" s="15">
        <v>11</v>
      </c>
      <c r="FF13" s="16">
        <v>135</v>
      </c>
      <c r="FG13" s="7">
        <f>INDEX(Q5:FC5,1,FF13)</f>
        <v>0</v>
      </c>
      <c r="FH13" s="17" t="e">
        <f t="shared" si="0"/>
        <v>#REF!</v>
      </c>
      <c r="FI13" s="18" t="e">
        <f t="shared" si="1"/>
        <v>#REF!</v>
      </c>
      <c r="FJ13" s="19" t="e">
        <f t="shared" si="2"/>
        <v>#REF!</v>
      </c>
      <c r="FK13" s="20" t="e">
        <f>IF(#REF!&gt;=#REF!,(((#REF!+#REF!+#REF!+#REF!+#REF!+#REF!+#REF!+#REF!+#REF!)/9)+#REF!)/2,0)</f>
        <v>#REF!</v>
      </c>
      <c r="FL13" s="21" t="e">
        <f>IF(#REF!&gt;0,'BİRİM MALİYETLER'!FK13*'BİRİM MALİYETLER'!FH13,0)</f>
        <v>#REF!</v>
      </c>
    </row>
    <row r="14" spans="3:167" ht="20.25">
      <c r="C14" s="121" t="s">
        <v>42</v>
      </c>
      <c r="D14" s="123">
        <v>171.34</v>
      </c>
      <c r="E14" s="123">
        <v>210</v>
      </c>
      <c r="F14" s="123">
        <v>346.5</v>
      </c>
      <c r="G14" s="123">
        <v>450</v>
      </c>
      <c r="H14" s="123">
        <v>483</v>
      </c>
      <c r="I14" s="123">
        <v>539</v>
      </c>
      <c r="J14" s="123">
        <v>571</v>
      </c>
      <c r="K14" s="123">
        <v>640</v>
      </c>
      <c r="L14" s="124"/>
      <c r="M14" s="124"/>
      <c r="N14" s="125"/>
      <c r="O14" s="28"/>
      <c r="Q14" s="29">
        <f t="shared" si="23"/>
        <v>171.34</v>
      </c>
      <c r="R14" s="29">
        <f t="shared" si="24"/>
        <v>171.34</v>
      </c>
      <c r="S14" s="29">
        <f t="shared" si="24"/>
        <v>171.34</v>
      </c>
      <c r="T14" s="29">
        <f t="shared" si="24"/>
        <v>171.34</v>
      </c>
      <c r="U14" s="29">
        <f t="shared" si="24"/>
        <v>171.34</v>
      </c>
      <c r="V14" s="29">
        <f t="shared" si="24"/>
        <v>171.34</v>
      </c>
      <c r="W14" s="29">
        <f t="shared" si="24"/>
        <v>171.34</v>
      </c>
      <c r="X14" s="29">
        <f t="shared" si="24"/>
        <v>171.34</v>
      </c>
      <c r="Y14" s="29">
        <f t="shared" si="24"/>
        <v>171.34</v>
      </c>
      <c r="Z14" s="29">
        <f t="shared" si="24"/>
        <v>171.34</v>
      </c>
      <c r="AA14" s="29">
        <f t="shared" si="24"/>
        <v>171.34</v>
      </c>
      <c r="AB14" s="29">
        <f t="shared" si="24"/>
        <v>171.34</v>
      </c>
      <c r="AC14" s="29">
        <f t="shared" si="24"/>
        <v>171.34</v>
      </c>
      <c r="AD14" s="29">
        <f t="shared" si="25"/>
        <v>210</v>
      </c>
      <c r="AE14" s="29">
        <f t="shared" si="26"/>
        <v>210</v>
      </c>
      <c r="AF14" s="29">
        <f t="shared" si="26"/>
        <v>210</v>
      </c>
      <c r="AG14" s="29">
        <f t="shared" si="26"/>
        <v>210</v>
      </c>
      <c r="AH14" s="29">
        <f t="shared" si="26"/>
        <v>210</v>
      </c>
      <c r="AI14" s="29">
        <f t="shared" si="26"/>
        <v>210</v>
      </c>
      <c r="AJ14" s="29">
        <f t="shared" si="26"/>
        <v>210</v>
      </c>
      <c r="AK14" s="29">
        <f t="shared" si="26"/>
        <v>210</v>
      </c>
      <c r="AL14" s="29">
        <f t="shared" si="26"/>
        <v>210</v>
      </c>
      <c r="AM14" s="29">
        <f t="shared" si="26"/>
        <v>210</v>
      </c>
      <c r="AN14" s="29">
        <f t="shared" si="26"/>
        <v>210</v>
      </c>
      <c r="AO14" s="29">
        <f t="shared" si="26"/>
        <v>210</v>
      </c>
      <c r="AP14" s="29">
        <f t="shared" si="26"/>
        <v>210</v>
      </c>
      <c r="AQ14" s="29">
        <f t="shared" si="5"/>
        <v>346.5</v>
      </c>
      <c r="AR14" s="29">
        <f aca="true" t="shared" si="90" ref="AR14:BC14">AQ14</f>
        <v>346.5</v>
      </c>
      <c r="AS14" s="29">
        <f t="shared" si="90"/>
        <v>346.5</v>
      </c>
      <c r="AT14" s="29">
        <f t="shared" si="90"/>
        <v>346.5</v>
      </c>
      <c r="AU14" s="29">
        <f t="shared" si="90"/>
        <v>346.5</v>
      </c>
      <c r="AV14" s="29">
        <f t="shared" si="90"/>
        <v>346.5</v>
      </c>
      <c r="AW14" s="29">
        <f t="shared" si="90"/>
        <v>346.5</v>
      </c>
      <c r="AX14" s="29">
        <f t="shared" si="90"/>
        <v>346.5</v>
      </c>
      <c r="AY14" s="29">
        <f t="shared" si="90"/>
        <v>346.5</v>
      </c>
      <c r="AZ14" s="29">
        <f t="shared" si="90"/>
        <v>346.5</v>
      </c>
      <c r="BA14" s="29">
        <f t="shared" si="90"/>
        <v>346.5</v>
      </c>
      <c r="BB14" s="29">
        <f t="shared" si="90"/>
        <v>346.5</v>
      </c>
      <c r="BC14" s="29">
        <f t="shared" si="90"/>
        <v>346.5</v>
      </c>
      <c r="BD14" s="29">
        <f t="shared" si="7"/>
        <v>450</v>
      </c>
      <c r="BE14" s="29">
        <f aca="true" t="shared" si="91" ref="BE14:BP14">BD14</f>
        <v>450</v>
      </c>
      <c r="BF14" s="29">
        <f t="shared" si="91"/>
        <v>450</v>
      </c>
      <c r="BG14" s="29">
        <f t="shared" si="91"/>
        <v>450</v>
      </c>
      <c r="BH14" s="29">
        <f t="shared" si="91"/>
        <v>450</v>
      </c>
      <c r="BI14" s="29">
        <f t="shared" si="91"/>
        <v>450</v>
      </c>
      <c r="BJ14" s="29">
        <f t="shared" si="91"/>
        <v>450</v>
      </c>
      <c r="BK14" s="29">
        <f t="shared" si="91"/>
        <v>450</v>
      </c>
      <c r="BL14" s="29">
        <f t="shared" si="91"/>
        <v>450</v>
      </c>
      <c r="BM14" s="29">
        <f t="shared" si="91"/>
        <v>450</v>
      </c>
      <c r="BN14" s="29">
        <f t="shared" si="91"/>
        <v>450</v>
      </c>
      <c r="BO14" s="29">
        <f t="shared" si="91"/>
        <v>450</v>
      </c>
      <c r="BP14" s="29">
        <f t="shared" si="91"/>
        <v>450</v>
      </c>
      <c r="BQ14" s="29">
        <f t="shared" si="9"/>
        <v>483</v>
      </c>
      <c r="BR14" s="29">
        <f aca="true" t="shared" si="92" ref="BR14:CC14">BQ14</f>
        <v>483</v>
      </c>
      <c r="BS14" s="29">
        <f t="shared" si="92"/>
        <v>483</v>
      </c>
      <c r="BT14" s="29">
        <f t="shared" si="92"/>
        <v>483</v>
      </c>
      <c r="BU14" s="29">
        <f t="shared" si="92"/>
        <v>483</v>
      </c>
      <c r="BV14" s="29">
        <f t="shared" si="92"/>
        <v>483</v>
      </c>
      <c r="BW14" s="29">
        <f t="shared" si="92"/>
        <v>483</v>
      </c>
      <c r="BX14" s="29">
        <f t="shared" si="92"/>
        <v>483</v>
      </c>
      <c r="BY14" s="29">
        <f t="shared" si="92"/>
        <v>483</v>
      </c>
      <c r="BZ14" s="29">
        <f t="shared" si="92"/>
        <v>483</v>
      </c>
      <c r="CA14" s="29">
        <f t="shared" si="92"/>
        <v>483</v>
      </c>
      <c r="CB14" s="29">
        <f t="shared" si="92"/>
        <v>483</v>
      </c>
      <c r="CC14" s="29">
        <f t="shared" si="92"/>
        <v>483</v>
      </c>
      <c r="CD14" s="29">
        <f t="shared" si="11"/>
        <v>539</v>
      </c>
      <c r="CE14" s="29">
        <f aca="true" t="shared" si="93" ref="CE14:CP14">CD14</f>
        <v>539</v>
      </c>
      <c r="CF14" s="29">
        <f t="shared" si="93"/>
        <v>539</v>
      </c>
      <c r="CG14" s="29">
        <f t="shared" si="93"/>
        <v>539</v>
      </c>
      <c r="CH14" s="29">
        <f t="shared" si="93"/>
        <v>539</v>
      </c>
      <c r="CI14" s="29">
        <f t="shared" si="93"/>
        <v>539</v>
      </c>
      <c r="CJ14" s="29">
        <f t="shared" si="93"/>
        <v>539</v>
      </c>
      <c r="CK14" s="29">
        <f t="shared" si="93"/>
        <v>539</v>
      </c>
      <c r="CL14" s="29">
        <f t="shared" si="93"/>
        <v>539</v>
      </c>
      <c r="CM14" s="29">
        <f t="shared" si="93"/>
        <v>539</v>
      </c>
      <c r="CN14" s="29">
        <f t="shared" si="93"/>
        <v>539</v>
      </c>
      <c r="CO14" s="29">
        <f t="shared" si="93"/>
        <v>539</v>
      </c>
      <c r="CP14" s="29">
        <f t="shared" si="93"/>
        <v>539</v>
      </c>
      <c r="CQ14" s="29">
        <f t="shared" si="13"/>
        <v>571</v>
      </c>
      <c r="CR14" s="29">
        <f aca="true" t="shared" si="94" ref="CR14:DC14">CQ14</f>
        <v>571</v>
      </c>
      <c r="CS14" s="29">
        <f t="shared" si="94"/>
        <v>571</v>
      </c>
      <c r="CT14" s="29">
        <f t="shared" si="94"/>
        <v>571</v>
      </c>
      <c r="CU14" s="29">
        <f t="shared" si="94"/>
        <v>571</v>
      </c>
      <c r="CV14" s="29">
        <f t="shared" si="94"/>
        <v>571</v>
      </c>
      <c r="CW14" s="29">
        <f t="shared" si="94"/>
        <v>571</v>
      </c>
      <c r="CX14" s="29">
        <f t="shared" si="94"/>
        <v>571</v>
      </c>
      <c r="CY14" s="29">
        <f t="shared" si="94"/>
        <v>571</v>
      </c>
      <c r="CZ14" s="29">
        <f t="shared" si="94"/>
        <v>571</v>
      </c>
      <c r="DA14" s="29">
        <f t="shared" si="94"/>
        <v>571</v>
      </c>
      <c r="DB14" s="29">
        <f t="shared" si="94"/>
        <v>571</v>
      </c>
      <c r="DC14" s="29">
        <f t="shared" si="94"/>
        <v>571</v>
      </c>
      <c r="DD14" s="29">
        <f t="shared" si="15"/>
        <v>640</v>
      </c>
      <c r="DE14" s="29">
        <f aca="true" t="shared" si="95" ref="DE14:DP14">DD14</f>
        <v>640</v>
      </c>
      <c r="DF14" s="29">
        <f t="shared" si="95"/>
        <v>640</v>
      </c>
      <c r="DG14" s="29">
        <f t="shared" si="95"/>
        <v>640</v>
      </c>
      <c r="DH14" s="29">
        <f t="shared" si="95"/>
        <v>640</v>
      </c>
      <c r="DI14" s="29">
        <f t="shared" si="95"/>
        <v>640</v>
      </c>
      <c r="DJ14" s="29">
        <f t="shared" si="95"/>
        <v>640</v>
      </c>
      <c r="DK14" s="29">
        <f t="shared" si="95"/>
        <v>640</v>
      </c>
      <c r="DL14" s="29">
        <f t="shared" si="95"/>
        <v>640</v>
      </c>
      <c r="DM14" s="29">
        <f t="shared" si="95"/>
        <v>640</v>
      </c>
      <c r="DN14" s="29">
        <f t="shared" si="95"/>
        <v>640</v>
      </c>
      <c r="DO14" s="29">
        <f t="shared" si="95"/>
        <v>640</v>
      </c>
      <c r="DP14" s="29">
        <f t="shared" si="95"/>
        <v>640</v>
      </c>
      <c r="DQ14" s="29">
        <f t="shared" si="17"/>
        <v>0</v>
      </c>
      <c r="DR14" s="29">
        <f aca="true" t="shared" si="96" ref="DR14:EC14">DQ14</f>
        <v>0</v>
      </c>
      <c r="DS14" s="29">
        <f t="shared" si="96"/>
        <v>0</v>
      </c>
      <c r="DT14" s="29">
        <f t="shared" si="96"/>
        <v>0</v>
      </c>
      <c r="DU14" s="29">
        <f t="shared" si="96"/>
        <v>0</v>
      </c>
      <c r="DV14" s="29">
        <f t="shared" si="96"/>
        <v>0</v>
      </c>
      <c r="DW14" s="29">
        <f t="shared" si="96"/>
        <v>0</v>
      </c>
      <c r="DX14" s="29">
        <f t="shared" si="96"/>
        <v>0</v>
      </c>
      <c r="DY14" s="29">
        <f t="shared" si="96"/>
        <v>0</v>
      </c>
      <c r="DZ14" s="29">
        <f t="shared" si="96"/>
        <v>0</v>
      </c>
      <c r="EA14" s="29">
        <f t="shared" si="96"/>
        <v>0</v>
      </c>
      <c r="EB14" s="29">
        <f t="shared" si="96"/>
        <v>0</v>
      </c>
      <c r="EC14" s="29">
        <f t="shared" si="96"/>
        <v>0</v>
      </c>
      <c r="ED14" s="29">
        <f t="shared" si="19"/>
        <v>0</v>
      </c>
      <c r="EE14" s="29">
        <f aca="true" t="shared" si="97" ref="EE14:EP14">ED14</f>
        <v>0</v>
      </c>
      <c r="EF14" s="29">
        <f t="shared" si="97"/>
        <v>0</v>
      </c>
      <c r="EG14" s="29">
        <f t="shared" si="97"/>
        <v>0</v>
      </c>
      <c r="EH14" s="29">
        <f t="shared" si="97"/>
        <v>0</v>
      </c>
      <c r="EI14" s="29">
        <f t="shared" si="97"/>
        <v>0</v>
      </c>
      <c r="EJ14" s="29">
        <f t="shared" si="97"/>
        <v>0</v>
      </c>
      <c r="EK14" s="29">
        <f t="shared" si="97"/>
        <v>0</v>
      </c>
      <c r="EL14" s="29">
        <f t="shared" si="97"/>
        <v>0</v>
      </c>
      <c r="EM14" s="29">
        <f t="shared" si="97"/>
        <v>0</v>
      </c>
      <c r="EN14" s="29">
        <f t="shared" si="97"/>
        <v>0</v>
      </c>
      <c r="EO14" s="29">
        <f t="shared" si="97"/>
        <v>0</v>
      </c>
      <c r="EP14" s="29">
        <f t="shared" si="97"/>
        <v>0</v>
      </c>
      <c r="EQ14" s="29">
        <f t="shared" si="21"/>
        <v>0</v>
      </c>
      <c r="ER14" s="29">
        <f aca="true" t="shared" si="98" ref="ER14:FC14">EQ14</f>
        <v>0</v>
      </c>
      <c r="ES14" s="29">
        <f t="shared" si="98"/>
        <v>0</v>
      </c>
      <c r="ET14" s="29">
        <f t="shared" si="98"/>
        <v>0</v>
      </c>
      <c r="EU14" s="29">
        <f t="shared" si="98"/>
        <v>0</v>
      </c>
      <c r="EV14" s="29">
        <f t="shared" si="98"/>
        <v>0</v>
      </c>
      <c r="EW14" s="29">
        <f t="shared" si="98"/>
        <v>0</v>
      </c>
      <c r="EX14" s="29">
        <f t="shared" si="98"/>
        <v>0</v>
      </c>
      <c r="EY14" s="29">
        <f t="shared" si="98"/>
        <v>0</v>
      </c>
      <c r="EZ14" s="29">
        <f t="shared" si="98"/>
        <v>0</v>
      </c>
      <c r="FA14" s="29">
        <f t="shared" si="98"/>
        <v>0</v>
      </c>
      <c r="FB14" s="29">
        <f t="shared" si="98"/>
        <v>0</v>
      </c>
      <c r="FC14" s="29">
        <f t="shared" si="98"/>
        <v>0</v>
      </c>
      <c r="FD14" s="14" t="s">
        <v>64</v>
      </c>
      <c r="FE14" s="15">
        <v>12</v>
      </c>
      <c r="FF14" s="16">
        <v>21</v>
      </c>
      <c r="FG14" s="7">
        <f>INDEX(Q5:FC5,1,FF14)</f>
        <v>175</v>
      </c>
      <c r="FH14" s="17" t="e">
        <f t="shared" si="0"/>
        <v>#REF!</v>
      </c>
      <c r="FI14" s="18" t="e">
        <f t="shared" si="1"/>
        <v>#REF!</v>
      </c>
      <c r="FJ14" s="19" t="e">
        <f t="shared" si="2"/>
        <v>#REF!</v>
      </c>
      <c r="FK14" s="30"/>
    </row>
    <row r="15" spans="3:167" ht="20.25">
      <c r="C15" s="121" t="s">
        <v>43</v>
      </c>
      <c r="D15" s="123">
        <v>214.13</v>
      </c>
      <c r="E15" s="123">
        <v>260</v>
      </c>
      <c r="F15" s="123">
        <v>429</v>
      </c>
      <c r="G15" s="123">
        <v>558</v>
      </c>
      <c r="H15" s="123">
        <v>599</v>
      </c>
      <c r="I15" s="123">
        <v>668</v>
      </c>
      <c r="J15" s="123">
        <v>708</v>
      </c>
      <c r="K15" s="123">
        <v>794</v>
      </c>
      <c r="L15" s="124"/>
      <c r="M15" s="124"/>
      <c r="N15" s="125"/>
      <c r="O15" s="28"/>
      <c r="Q15" s="29">
        <f t="shared" si="23"/>
        <v>214.13</v>
      </c>
      <c r="R15" s="29">
        <f t="shared" si="24"/>
        <v>214.13</v>
      </c>
      <c r="S15" s="29">
        <f t="shared" si="24"/>
        <v>214.13</v>
      </c>
      <c r="T15" s="29">
        <f t="shared" si="24"/>
        <v>214.13</v>
      </c>
      <c r="U15" s="29">
        <f t="shared" si="24"/>
        <v>214.13</v>
      </c>
      <c r="V15" s="29">
        <f t="shared" si="24"/>
        <v>214.13</v>
      </c>
      <c r="W15" s="29">
        <f t="shared" si="24"/>
        <v>214.13</v>
      </c>
      <c r="X15" s="29">
        <f t="shared" si="24"/>
        <v>214.13</v>
      </c>
      <c r="Y15" s="29">
        <f t="shared" si="24"/>
        <v>214.13</v>
      </c>
      <c r="Z15" s="29">
        <f t="shared" si="24"/>
        <v>214.13</v>
      </c>
      <c r="AA15" s="29">
        <f t="shared" si="24"/>
        <v>214.13</v>
      </c>
      <c r="AB15" s="29">
        <f t="shared" si="24"/>
        <v>214.13</v>
      </c>
      <c r="AC15" s="29">
        <f t="shared" si="24"/>
        <v>214.13</v>
      </c>
      <c r="AD15" s="29">
        <f t="shared" si="25"/>
        <v>260</v>
      </c>
      <c r="AE15" s="29">
        <f t="shared" si="26"/>
        <v>260</v>
      </c>
      <c r="AF15" s="29">
        <f t="shared" si="26"/>
        <v>260</v>
      </c>
      <c r="AG15" s="29">
        <f t="shared" si="26"/>
        <v>260</v>
      </c>
      <c r="AH15" s="29">
        <f t="shared" si="26"/>
        <v>260</v>
      </c>
      <c r="AI15" s="29">
        <f t="shared" si="26"/>
        <v>260</v>
      </c>
      <c r="AJ15" s="29">
        <f t="shared" si="26"/>
        <v>260</v>
      </c>
      <c r="AK15" s="29">
        <f t="shared" si="26"/>
        <v>260</v>
      </c>
      <c r="AL15" s="29">
        <f t="shared" si="26"/>
        <v>260</v>
      </c>
      <c r="AM15" s="29">
        <f t="shared" si="26"/>
        <v>260</v>
      </c>
      <c r="AN15" s="29">
        <f t="shared" si="26"/>
        <v>260</v>
      </c>
      <c r="AO15" s="29">
        <f t="shared" si="26"/>
        <v>260</v>
      </c>
      <c r="AP15" s="29">
        <f t="shared" si="26"/>
        <v>260</v>
      </c>
      <c r="AQ15" s="29">
        <f t="shared" si="5"/>
        <v>429</v>
      </c>
      <c r="AR15" s="29">
        <f aca="true" t="shared" si="99" ref="AR15:BC15">AQ15</f>
        <v>429</v>
      </c>
      <c r="AS15" s="29">
        <f t="shared" si="99"/>
        <v>429</v>
      </c>
      <c r="AT15" s="29">
        <f t="shared" si="99"/>
        <v>429</v>
      </c>
      <c r="AU15" s="29">
        <f t="shared" si="99"/>
        <v>429</v>
      </c>
      <c r="AV15" s="29">
        <f t="shared" si="99"/>
        <v>429</v>
      </c>
      <c r="AW15" s="29">
        <f t="shared" si="99"/>
        <v>429</v>
      </c>
      <c r="AX15" s="29">
        <f t="shared" si="99"/>
        <v>429</v>
      </c>
      <c r="AY15" s="29">
        <f t="shared" si="99"/>
        <v>429</v>
      </c>
      <c r="AZ15" s="29">
        <f t="shared" si="99"/>
        <v>429</v>
      </c>
      <c r="BA15" s="29">
        <f t="shared" si="99"/>
        <v>429</v>
      </c>
      <c r="BB15" s="29">
        <f t="shared" si="99"/>
        <v>429</v>
      </c>
      <c r="BC15" s="29">
        <f t="shared" si="99"/>
        <v>429</v>
      </c>
      <c r="BD15" s="29">
        <f t="shared" si="7"/>
        <v>558</v>
      </c>
      <c r="BE15" s="29">
        <f aca="true" t="shared" si="100" ref="BE15:BP15">BD15</f>
        <v>558</v>
      </c>
      <c r="BF15" s="29">
        <f t="shared" si="100"/>
        <v>558</v>
      </c>
      <c r="BG15" s="29">
        <f t="shared" si="100"/>
        <v>558</v>
      </c>
      <c r="BH15" s="29">
        <f t="shared" si="100"/>
        <v>558</v>
      </c>
      <c r="BI15" s="29">
        <f t="shared" si="100"/>
        <v>558</v>
      </c>
      <c r="BJ15" s="29">
        <f t="shared" si="100"/>
        <v>558</v>
      </c>
      <c r="BK15" s="29">
        <f t="shared" si="100"/>
        <v>558</v>
      </c>
      <c r="BL15" s="29">
        <f t="shared" si="100"/>
        <v>558</v>
      </c>
      <c r="BM15" s="29">
        <f t="shared" si="100"/>
        <v>558</v>
      </c>
      <c r="BN15" s="29">
        <f t="shared" si="100"/>
        <v>558</v>
      </c>
      <c r="BO15" s="29">
        <f t="shared" si="100"/>
        <v>558</v>
      </c>
      <c r="BP15" s="29">
        <f t="shared" si="100"/>
        <v>558</v>
      </c>
      <c r="BQ15" s="29">
        <f t="shared" si="9"/>
        <v>599</v>
      </c>
      <c r="BR15" s="29">
        <f aca="true" t="shared" si="101" ref="BR15:CC15">BQ15</f>
        <v>599</v>
      </c>
      <c r="BS15" s="29">
        <f t="shared" si="101"/>
        <v>599</v>
      </c>
      <c r="BT15" s="29">
        <f t="shared" si="101"/>
        <v>599</v>
      </c>
      <c r="BU15" s="29">
        <f t="shared" si="101"/>
        <v>599</v>
      </c>
      <c r="BV15" s="29">
        <f t="shared" si="101"/>
        <v>599</v>
      </c>
      <c r="BW15" s="29">
        <f t="shared" si="101"/>
        <v>599</v>
      </c>
      <c r="BX15" s="29">
        <f t="shared" si="101"/>
        <v>599</v>
      </c>
      <c r="BY15" s="29">
        <f t="shared" si="101"/>
        <v>599</v>
      </c>
      <c r="BZ15" s="29">
        <f t="shared" si="101"/>
        <v>599</v>
      </c>
      <c r="CA15" s="29">
        <f t="shared" si="101"/>
        <v>599</v>
      </c>
      <c r="CB15" s="29">
        <f t="shared" si="101"/>
        <v>599</v>
      </c>
      <c r="CC15" s="29">
        <f t="shared" si="101"/>
        <v>599</v>
      </c>
      <c r="CD15" s="29">
        <f t="shared" si="11"/>
        <v>668</v>
      </c>
      <c r="CE15" s="29">
        <f aca="true" t="shared" si="102" ref="CE15:CP15">CD15</f>
        <v>668</v>
      </c>
      <c r="CF15" s="29">
        <f t="shared" si="102"/>
        <v>668</v>
      </c>
      <c r="CG15" s="29">
        <f t="shared" si="102"/>
        <v>668</v>
      </c>
      <c r="CH15" s="29">
        <f t="shared" si="102"/>
        <v>668</v>
      </c>
      <c r="CI15" s="29">
        <f t="shared" si="102"/>
        <v>668</v>
      </c>
      <c r="CJ15" s="29">
        <f t="shared" si="102"/>
        <v>668</v>
      </c>
      <c r="CK15" s="29">
        <f t="shared" si="102"/>
        <v>668</v>
      </c>
      <c r="CL15" s="29">
        <f t="shared" si="102"/>
        <v>668</v>
      </c>
      <c r="CM15" s="29">
        <f t="shared" si="102"/>
        <v>668</v>
      </c>
      <c r="CN15" s="29">
        <f t="shared" si="102"/>
        <v>668</v>
      </c>
      <c r="CO15" s="29">
        <f t="shared" si="102"/>
        <v>668</v>
      </c>
      <c r="CP15" s="29">
        <f t="shared" si="102"/>
        <v>668</v>
      </c>
      <c r="CQ15" s="29">
        <f t="shared" si="13"/>
        <v>708</v>
      </c>
      <c r="CR15" s="29">
        <f aca="true" t="shared" si="103" ref="CR15:DC15">CQ15</f>
        <v>708</v>
      </c>
      <c r="CS15" s="29">
        <f t="shared" si="103"/>
        <v>708</v>
      </c>
      <c r="CT15" s="29">
        <f t="shared" si="103"/>
        <v>708</v>
      </c>
      <c r="CU15" s="29">
        <f t="shared" si="103"/>
        <v>708</v>
      </c>
      <c r="CV15" s="29">
        <f t="shared" si="103"/>
        <v>708</v>
      </c>
      <c r="CW15" s="29">
        <f t="shared" si="103"/>
        <v>708</v>
      </c>
      <c r="CX15" s="29">
        <f t="shared" si="103"/>
        <v>708</v>
      </c>
      <c r="CY15" s="29">
        <f t="shared" si="103"/>
        <v>708</v>
      </c>
      <c r="CZ15" s="29">
        <f t="shared" si="103"/>
        <v>708</v>
      </c>
      <c r="DA15" s="29">
        <f t="shared" si="103"/>
        <v>708</v>
      </c>
      <c r="DB15" s="29">
        <f t="shared" si="103"/>
        <v>708</v>
      </c>
      <c r="DC15" s="29">
        <f t="shared" si="103"/>
        <v>708</v>
      </c>
      <c r="DD15" s="29">
        <f t="shared" si="15"/>
        <v>794</v>
      </c>
      <c r="DE15" s="29">
        <f aca="true" t="shared" si="104" ref="DE15:DP15">DD15</f>
        <v>794</v>
      </c>
      <c r="DF15" s="29">
        <f t="shared" si="104"/>
        <v>794</v>
      </c>
      <c r="DG15" s="29">
        <f t="shared" si="104"/>
        <v>794</v>
      </c>
      <c r="DH15" s="29">
        <f t="shared" si="104"/>
        <v>794</v>
      </c>
      <c r="DI15" s="29">
        <f t="shared" si="104"/>
        <v>794</v>
      </c>
      <c r="DJ15" s="29">
        <f t="shared" si="104"/>
        <v>794</v>
      </c>
      <c r="DK15" s="29">
        <f t="shared" si="104"/>
        <v>794</v>
      </c>
      <c r="DL15" s="29">
        <f t="shared" si="104"/>
        <v>794</v>
      </c>
      <c r="DM15" s="29">
        <f t="shared" si="104"/>
        <v>794</v>
      </c>
      <c r="DN15" s="29">
        <f t="shared" si="104"/>
        <v>794</v>
      </c>
      <c r="DO15" s="29">
        <f t="shared" si="104"/>
        <v>794</v>
      </c>
      <c r="DP15" s="29">
        <f t="shared" si="104"/>
        <v>794</v>
      </c>
      <c r="DQ15" s="29">
        <f t="shared" si="17"/>
        <v>0</v>
      </c>
      <c r="DR15" s="29">
        <f aca="true" t="shared" si="105" ref="DR15:EC15">DQ15</f>
        <v>0</v>
      </c>
      <c r="DS15" s="29">
        <f t="shared" si="105"/>
        <v>0</v>
      </c>
      <c r="DT15" s="29">
        <f t="shared" si="105"/>
        <v>0</v>
      </c>
      <c r="DU15" s="29">
        <f t="shared" si="105"/>
        <v>0</v>
      </c>
      <c r="DV15" s="29">
        <f t="shared" si="105"/>
        <v>0</v>
      </c>
      <c r="DW15" s="29">
        <f t="shared" si="105"/>
        <v>0</v>
      </c>
      <c r="DX15" s="29">
        <f t="shared" si="105"/>
        <v>0</v>
      </c>
      <c r="DY15" s="29">
        <f t="shared" si="105"/>
        <v>0</v>
      </c>
      <c r="DZ15" s="29">
        <f t="shared" si="105"/>
        <v>0</v>
      </c>
      <c r="EA15" s="29">
        <f t="shared" si="105"/>
        <v>0</v>
      </c>
      <c r="EB15" s="29">
        <f t="shared" si="105"/>
        <v>0</v>
      </c>
      <c r="EC15" s="29">
        <f t="shared" si="105"/>
        <v>0</v>
      </c>
      <c r="ED15" s="29">
        <f t="shared" si="19"/>
        <v>0</v>
      </c>
      <c r="EE15" s="29">
        <f aca="true" t="shared" si="106" ref="EE15:EP15">ED15</f>
        <v>0</v>
      </c>
      <c r="EF15" s="29">
        <f t="shared" si="106"/>
        <v>0</v>
      </c>
      <c r="EG15" s="29">
        <f t="shared" si="106"/>
        <v>0</v>
      </c>
      <c r="EH15" s="29">
        <f t="shared" si="106"/>
        <v>0</v>
      </c>
      <c r="EI15" s="29">
        <f t="shared" si="106"/>
        <v>0</v>
      </c>
      <c r="EJ15" s="29">
        <f t="shared" si="106"/>
        <v>0</v>
      </c>
      <c r="EK15" s="29">
        <f t="shared" si="106"/>
        <v>0</v>
      </c>
      <c r="EL15" s="29">
        <f t="shared" si="106"/>
        <v>0</v>
      </c>
      <c r="EM15" s="29">
        <f t="shared" si="106"/>
        <v>0</v>
      </c>
      <c r="EN15" s="29">
        <f t="shared" si="106"/>
        <v>0</v>
      </c>
      <c r="EO15" s="29">
        <f t="shared" si="106"/>
        <v>0</v>
      </c>
      <c r="EP15" s="29">
        <f t="shared" si="106"/>
        <v>0</v>
      </c>
      <c r="EQ15" s="29">
        <f t="shared" si="21"/>
        <v>0</v>
      </c>
      <c r="ER15" s="29">
        <f aca="true" t="shared" si="107" ref="ER15:FC15">EQ15</f>
        <v>0</v>
      </c>
      <c r="ES15" s="29">
        <f t="shared" si="107"/>
        <v>0</v>
      </c>
      <c r="ET15" s="29">
        <f t="shared" si="107"/>
        <v>0</v>
      </c>
      <c r="EU15" s="29">
        <f t="shared" si="107"/>
        <v>0</v>
      </c>
      <c r="EV15" s="29">
        <f t="shared" si="107"/>
        <v>0</v>
      </c>
      <c r="EW15" s="29">
        <f t="shared" si="107"/>
        <v>0</v>
      </c>
      <c r="EX15" s="29">
        <f t="shared" si="107"/>
        <v>0</v>
      </c>
      <c r="EY15" s="29">
        <f t="shared" si="107"/>
        <v>0</v>
      </c>
      <c r="EZ15" s="29">
        <f t="shared" si="107"/>
        <v>0</v>
      </c>
      <c r="FA15" s="29">
        <f t="shared" si="107"/>
        <v>0</v>
      </c>
      <c r="FB15" s="29">
        <f t="shared" si="107"/>
        <v>0</v>
      </c>
      <c r="FC15" s="29">
        <f t="shared" si="107"/>
        <v>0</v>
      </c>
      <c r="FD15" s="14" t="s">
        <v>65</v>
      </c>
      <c r="FE15" s="15">
        <v>13</v>
      </c>
      <c r="FF15" s="16">
        <v>22</v>
      </c>
      <c r="FG15" s="7">
        <f>INDEX(Q5:FC5,1,FF15)</f>
        <v>210</v>
      </c>
      <c r="FH15" s="17" t="e">
        <f t="shared" si="0"/>
        <v>#REF!</v>
      </c>
      <c r="FI15" s="18" t="e">
        <f t="shared" si="1"/>
        <v>#REF!</v>
      </c>
      <c r="FJ15" s="19" t="e">
        <f t="shared" si="2"/>
        <v>#REF!</v>
      </c>
      <c r="FK15" s="30"/>
    </row>
    <row r="16" spans="3:167" ht="20.25">
      <c r="C16" s="121" t="s">
        <v>44</v>
      </c>
      <c r="D16" s="123">
        <v>256.98</v>
      </c>
      <c r="E16" s="123">
        <v>315</v>
      </c>
      <c r="F16" s="123">
        <v>519.75</v>
      </c>
      <c r="G16" s="123">
        <v>676</v>
      </c>
      <c r="H16" s="123">
        <v>725</v>
      </c>
      <c r="I16" s="123">
        <v>809</v>
      </c>
      <c r="J16" s="123">
        <v>858</v>
      </c>
      <c r="K16" s="123">
        <v>962</v>
      </c>
      <c r="L16" s="124"/>
      <c r="M16" s="124"/>
      <c r="N16" s="125"/>
      <c r="O16" s="28"/>
      <c r="Q16" s="29">
        <f t="shared" si="23"/>
        <v>256.98</v>
      </c>
      <c r="R16" s="29">
        <f t="shared" si="24"/>
        <v>256.98</v>
      </c>
      <c r="S16" s="29">
        <f t="shared" si="24"/>
        <v>256.98</v>
      </c>
      <c r="T16" s="29">
        <f t="shared" si="24"/>
        <v>256.98</v>
      </c>
      <c r="U16" s="29">
        <f t="shared" si="24"/>
        <v>256.98</v>
      </c>
      <c r="V16" s="29">
        <f t="shared" si="24"/>
        <v>256.98</v>
      </c>
      <c r="W16" s="29">
        <f t="shared" si="24"/>
        <v>256.98</v>
      </c>
      <c r="X16" s="29">
        <f t="shared" si="24"/>
        <v>256.98</v>
      </c>
      <c r="Y16" s="29">
        <f t="shared" si="24"/>
        <v>256.98</v>
      </c>
      <c r="Z16" s="29">
        <f t="shared" si="24"/>
        <v>256.98</v>
      </c>
      <c r="AA16" s="29">
        <f t="shared" si="24"/>
        <v>256.98</v>
      </c>
      <c r="AB16" s="29">
        <f t="shared" si="24"/>
        <v>256.98</v>
      </c>
      <c r="AC16" s="29">
        <f t="shared" si="24"/>
        <v>256.98</v>
      </c>
      <c r="AD16" s="29">
        <f t="shared" si="25"/>
        <v>315</v>
      </c>
      <c r="AE16" s="29">
        <f t="shared" si="26"/>
        <v>315</v>
      </c>
      <c r="AF16" s="29">
        <f t="shared" si="26"/>
        <v>315</v>
      </c>
      <c r="AG16" s="29">
        <f t="shared" si="26"/>
        <v>315</v>
      </c>
      <c r="AH16" s="29">
        <f t="shared" si="26"/>
        <v>315</v>
      </c>
      <c r="AI16" s="29">
        <f t="shared" si="26"/>
        <v>315</v>
      </c>
      <c r="AJ16" s="29">
        <f t="shared" si="26"/>
        <v>315</v>
      </c>
      <c r="AK16" s="29">
        <f t="shared" si="26"/>
        <v>315</v>
      </c>
      <c r="AL16" s="29">
        <f t="shared" si="26"/>
        <v>315</v>
      </c>
      <c r="AM16" s="29">
        <f t="shared" si="26"/>
        <v>315</v>
      </c>
      <c r="AN16" s="29">
        <f t="shared" si="26"/>
        <v>315</v>
      </c>
      <c r="AO16" s="29">
        <f t="shared" si="26"/>
        <v>315</v>
      </c>
      <c r="AP16" s="29">
        <f t="shared" si="26"/>
        <v>315</v>
      </c>
      <c r="AQ16" s="29">
        <f t="shared" si="5"/>
        <v>519.75</v>
      </c>
      <c r="AR16" s="29">
        <f aca="true" t="shared" si="108" ref="AR16:BC16">AQ16</f>
        <v>519.75</v>
      </c>
      <c r="AS16" s="29">
        <f t="shared" si="108"/>
        <v>519.75</v>
      </c>
      <c r="AT16" s="29">
        <f t="shared" si="108"/>
        <v>519.75</v>
      </c>
      <c r="AU16" s="29">
        <f t="shared" si="108"/>
        <v>519.75</v>
      </c>
      <c r="AV16" s="29">
        <f t="shared" si="108"/>
        <v>519.75</v>
      </c>
      <c r="AW16" s="29">
        <f t="shared" si="108"/>
        <v>519.75</v>
      </c>
      <c r="AX16" s="29">
        <f t="shared" si="108"/>
        <v>519.75</v>
      </c>
      <c r="AY16" s="29">
        <f t="shared" si="108"/>
        <v>519.75</v>
      </c>
      <c r="AZ16" s="29">
        <f t="shared" si="108"/>
        <v>519.75</v>
      </c>
      <c r="BA16" s="29">
        <f t="shared" si="108"/>
        <v>519.75</v>
      </c>
      <c r="BB16" s="29">
        <f t="shared" si="108"/>
        <v>519.75</v>
      </c>
      <c r="BC16" s="29">
        <f t="shared" si="108"/>
        <v>519.75</v>
      </c>
      <c r="BD16" s="29">
        <f t="shared" si="7"/>
        <v>676</v>
      </c>
      <c r="BE16" s="29">
        <f aca="true" t="shared" si="109" ref="BE16:BP16">BD16</f>
        <v>676</v>
      </c>
      <c r="BF16" s="29">
        <f t="shared" si="109"/>
        <v>676</v>
      </c>
      <c r="BG16" s="29">
        <f t="shared" si="109"/>
        <v>676</v>
      </c>
      <c r="BH16" s="29">
        <f t="shared" si="109"/>
        <v>676</v>
      </c>
      <c r="BI16" s="29">
        <f t="shared" si="109"/>
        <v>676</v>
      </c>
      <c r="BJ16" s="29">
        <f t="shared" si="109"/>
        <v>676</v>
      </c>
      <c r="BK16" s="29">
        <f t="shared" si="109"/>
        <v>676</v>
      </c>
      <c r="BL16" s="29">
        <f t="shared" si="109"/>
        <v>676</v>
      </c>
      <c r="BM16" s="29">
        <f t="shared" si="109"/>
        <v>676</v>
      </c>
      <c r="BN16" s="29">
        <f t="shared" si="109"/>
        <v>676</v>
      </c>
      <c r="BO16" s="29">
        <f t="shared" si="109"/>
        <v>676</v>
      </c>
      <c r="BP16" s="29">
        <f t="shared" si="109"/>
        <v>676</v>
      </c>
      <c r="BQ16" s="29">
        <f t="shared" si="9"/>
        <v>725</v>
      </c>
      <c r="BR16" s="29">
        <f aca="true" t="shared" si="110" ref="BR16:CC16">BQ16</f>
        <v>725</v>
      </c>
      <c r="BS16" s="29">
        <f t="shared" si="110"/>
        <v>725</v>
      </c>
      <c r="BT16" s="29">
        <f t="shared" si="110"/>
        <v>725</v>
      </c>
      <c r="BU16" s="29">
        <f t="shared" si="110"/>
        <v>725</v>
      </c>
      <c r="BV16" s="29">
        <f t="shared" si="110"/>
        <v>725</v>
      </c>
      <c r="BW16" s="29">
        <f t="shared" si="110"/>
        <v>725</v>
      </c>
      <c r="BX16" s="29">
        <f t="shared" si="110"/>
        <v>725</v>
      </c>
      <c r="BY16" s="29">
        <f t="shared" si="110"/>
        <v>725</v>
      </c>
      <c r="BZ16" s="29">
        <f t="shared" si="110"/>
        <v>725</v>
      </c>
      <c r="CA16" s="29">
        <f t="shared" si="110"/>
        <v>725</v>
      </c>
      <c r="CB16" s="29">
        <f t="shared" si="110"/>
        <v>725</v>
      </c>
      <c r="CC16" s="29">
        <f t="shared" si="110"/>
        <v>725</v>
      </c>
      <c r="CD16" s="29">
        <f t="shared" si="11"/>
        <v>809</v>
      </c>
      <c r="CE16" s="29">
        <f aca="true" t="shared" si="111" ref="CE16:CP16">CD16</f>
        <v>809</v>
      </c>
      <c r="CF16" s="29">
        <f t="shared" si="111"/>
        <v>809</v>
      </c>
      <c r="CG16" s="29">
        <f t="shared" si="111"/>
        <v>809</v>
      </c>
      <c r="CH16" s="29">
        <f t="shared" si="111"/>
        <v>809</v>
      </c>
      <c r="CI16" s="29">
        <f t="shared" si="111"/>
        <v>809</v>
      </c>
      <c r="CJ16" s="29">
        <f t="shared" si="111"/>
        <v>809</v>
      </c>
      <c r="CK16" s="29">
        <f t="shared" si="111"/>
        <v>809</v>
      </c>
      <c r="CL16" s="29">
        <f t="shared" si="111"/>
        <v>809</v>
      </c>
      <c r="CM16" s="29">
        <f t="shared" si="111"/>
        <v>809</v>
      </c>
      <c r="CN16" s="29">
        <f t="shared" si="111"/>
        <v>809</v>
      </c>
      <c r="CO16" s="29">
        <f t="shared" si="111"/>
        <v>809</v>
      </c>
      <c r="CP16" s="29">
        <f t="shared" si="111"/>
        <v>809</v>
      </c>
      <c r="CQ16" s="29">
        <f t="shared" si="13"/>
        <v>858</v>
      </c>
      <c r="CR16" s="29">
        <f aca="true" t="shared" si="112" ref="CR16:DC16">CQ16</f>
        <v>858</v>
      </c>
      <c r="CS16" s="29">
        <f t="shared" si="112"/>
        <v>858</v>
      </c>
      <c r="CT16" s="29">
        <f t="shared" si="112"/>
        <v>858</v>
      </c>
      <c r="CU16" s="29">
        <f t="shared" si="112"/>
        <v>858</v>
      </c>
      <c r="CV16" s="29">
        <f t="shared" si="112"/>
        <v>858</v>
      </c>
      <c r="CW16" s="29">
        <f t="shared" si="112"/>
        <v>858</v>
      </c>
      <c r="CX16" s="29">
        <f t="shared" si="112"/>
        <v>858</v>
      </c>
      <c r="CY16" s="29">
        <f t="shared" si="112"/>
        <v>858</v>
      </c>
      <c r="CZ16" s="29">
        <f t="shared" si="112"/>
        <v>858</v>
      </c>
      <c r="DA16" s="29">
        <f t="shared" si="112"/>
        <v>858</v>
      </c>
      <c r="DB16" s="29">
        <f t="shared" si="112"/>
        <v>858</v>
      </c>
      <c r="DC16" s="29">
        <f t="shared" si="112"/>
        <v>858</v>
      </c>
      <c r="DD16" s="29">
        <f t="shared" si="15"/>
        <v>962</v>
      </c>
      <c r="DE16" s="29">
        <f aca="true" t="shared" si="113" ref="DE16:DP16">DD16</f>
        <v>962</v>
      </c>
      <c r="DF16" s="29">
        <f t="shared" si="113"/>
        <v>962</v>
      </c>
      <c r="DG16" s="29">
        <f t="shared" si="113"/>
        <v>962</v>
      </c>
      <c r="DH16" s="29">
        <f t="shared" si="113"/>
        <v>962</v>
      </c>
      <c r="DI16" s="29">
        <f t="shared" si="113"/>
        <v>962</v>
      </c>
      <c r="DJ16" s="29">
        <f t="shared" si="113"/>
        <v>962</v>
      </c>
      <c r="DK16" s="29">
        <f t="shared" si="113"/>
        <v>962</v>
      </c>
      <c r="DL16" s="29">
        <f t="shared" si="113"/>
        <v>962</v>
      </c>
      <c r="DM16" s="29">
        <f t="shared" si="113"/>
        <v>962</v>
      </c>
      <c r="DN16" s="29">
        <f t="shared" si="113"/>
        <v>962</v>
      </c>
      <c r="DO16" s="29">
        <f t="shared" si="113"/>
        <v>962</v>
      </c>
      <c r="DP16" s="29">
        <f t="shared" si="113"/>
        <v>962</v>
      </c>
      <c r="DQ16" s="29">
        <f t="shared" si="17"/>
        <v>0</v>
      </c>
      <c r="DR16" s="29">
        <f aca="true" t="shared" si="114" ref="DR16:EC16">DQ16</f>
        <v>0</v>
      </c>
      <c r="DS16" s="29">
        <f t="shared" si="114"/>
        <v>0</v>
      </c>
      <c r="DT16" s="29">
        <f t="shared" si="114"/>
        <v>0</v>
      </c>
      <c r="DU16" s="29">
        <f t="shared" si="114"/>
        <v>0</v>
      </c>
      <c r="DV16" s="29">
        <f t="shared" si="114"/>
        <v>0</v>
      </c>
      <c r="DW16" s="29">
        <f t="shared" si="114"/>
        <v>0</v>
      </c>
      <c r="DX16" s="29">
        <f t="shared" si="114"/>
        <v>0</v>
      </c>
      <c r="DY16" s="29">
        <f t="shared" si="114"/>
        <v>0</v>
      </c>
      <c r="DZ16" s="29">
        <f t="shared" si="114"/>
        <v>0</v>
      </c>
      <c r="EA16" s="29">
        <f t="shared" si="114"/>
        <v>0</v>
      </c>
      <c r="EB16" s="29">
        <f t="shared" si="114"/>
        <v>0</v>
      </c>
      <c r="EC16" s="29">
        <f t="shared" si="114"/>
        <v>0</v>
      </c>
      <c r="ED16" s="29">
        <f t="shared" si="19"/>
        <v>0</v>
      </c>
      <c r="EE16" s="29">
        <f aca="true" t="shared" si="115" ref="EE16:EP16">ED16</f>
        <v>0</v>
      </c>
      <c r="EF16" s="29">
        <f t="shared" si="115"/>
        <v>0</v>
      </c>
      <c r="EG16" s="29">
        <f t="shared" si="115"/>
        <v>0</v>
      </c>
      <c r="EH16" s="29">
        <f t="shared" si="115"/>
        <v>0</v>
      </c>
      <c r="EI16" s="29">
        <f t="shared" si="115"/>
        <v>0</v>
      </c>
      <c r="EJ16" s="29">
        <f t="shared" si="115"/>
        <v>0</v>
      </c>
      <c r="EK16" s="29">
        <f t="shared" si="115"/>
        <v>0</v>
      </c>
      <c r="EL16" s="29">
        <f t="shared" si="115"/>
        <v>0</v>
      </c>
      <c r="EM16" s="29">
        <f t="shared" si="115"/>
        <v>0</v>
      </c>
      <c r="EN16" s="29">
        <f t="shared" si="115"/>
        <v>0</v>
      </c>
      <c r="EO16" s="29">
        <f t="shared" si="115"/>
        <v>0</v>
      </c>
      <c r="EP16" s="29">
        <f t="shared" si="115"/>
        <v>0</v>
      </c>
      <c r="EQ16" s="29">
        <f t="shared" si="21"/>
        <v>0</v>
      </c>
      <c r="ER16" s="29">
        <f aca="true" t="shared" si="116" ref="ER16:FC16">EQ16</f>
        <v>0</v>
      </c>
      <c r="ES16" s="29">
        <f t="shared" si="116"/>
        <v>0</v>
      </c>
      <c r="ET16" s="29">
        <f t="shared" si="116"/>
        <v>0</v>
      </c>
      <c r="EU16" s="29">
        <f t="shared" si="116"/>
        <v>0</v>
      </c>
      <c r="EV16" s="29">
        <f t="shared" si="116"/>
        <v>0</v>
      </c>
      <c r="EW16" s="29">
        <f t="shared" si="116"/>
        <v>0</v>
      </c>
      <c r="EX16" s="29">
        <f t="shared" si="116"/>
        <v>0</v>
      </c>
      <c r="EY16" s="29">
        <f t="shared" si="116"/>
        <v>0</v>
      </c>
      <c r="EZ16" s="29">
        <f t="shared" si="116"/>
        <v>0</v>
      </c>
      <c r="FA16" s="29">
        <f t="shared" si="116"/>
        <v>0</v>
      </c>
      <c r="FB16" s="29">
        <f t="shared" si="116"/>
        <v>0</v>
      </c>
      <c r="FC16" s="29">
        <f t="shared" si="116"/>
        <v>0</v>
      </c>
      <c r="FD16" s="14" t="s">
        <v>66</v>
      </c>
      <c r="FE16" s="15">
        <v>14</v>
      </c>
      <c r="FF16" s="16">
        <v>23</v>
      </c>
      <c r="FG16" s="7">
        <f>INDEX(Q5:FC5,1,FF16)</f>
        <v>260</v>
      </c>
      <c r="FH16" s="17" t="e">
        <f t="shared" si="0"/>
        <v>#REF!</v>
      </c>
      <c r="FI16" s="18" t="e">
        <f t="shared" si="1"/>
        <v>#REF!</v>
      </c>
      <c r="FJ16" s="19" t="e">
        <f t="shared" si="2"/>
        <v>#REF!</v>
      </c>
      <c r="FK16" s="30"/>
    </row>
    <row r="17" spans="3:164" ht="20.25">
      <c r="C17" s="121" t="s">
        <v>45</v>
      </c>
      <c r="D17" s="126">
        <v>299.84</v>
      </c>
      <c r="E17" s="126">
        <v>360</v>
      </c>
      <c r="F17" s="126">
        <v>594</v>
      </c>
      <c r="G17" s="126">
        <v>772</v>
      </c>
      <c r="H17" s="126">
        <v>828</v>
      </c>
      <c r="I17" s="126">
        <v>924</v>
      </c>
      <c r="J17" s="126">
        <v>979</v>
      </c>
      <c r="K17" s="126">
        <v>1098</v>
      </c>
      <c r="L17" s="127"/>
      <c r="M17" s="127"/>
      <c r="N17" s="128"/>
      <c r="O17" s="28"/>
      <c r="Q17" s="29">
        <f t="shared" si="23"/>
        <v>299.84</v>
      </c>
      <c r="R17" s="29">
        <f t="shared" si="24"/>
        <v>299.84</v>
      </c>
      <c r="S17" s="29">
        <f t="shared" si="24"/>
        <v>299.84</v>
      </c>
      <c r="T17" s="29">
        <f t="shared" si="24"/>
        <v>299.84</v>
      </c>
      <c r="U17" s="29">
        <f t="shared" si="24"/>
        <v>299.84</v>
      </c>
      <c r="V17" s="29">
        <f t="shared" si="24"/>
        <v>299.84</v>
      </c>
      <c r="W17" s="29">
        <f t="shared" si="24"/>
        <v>299.84</v>
      </c>
      <c r="X17" s="29">
        <f t="shared" si="24"/>
        <v>299.84</v>
      </c>
      <c r="Y17" s="29">
        <f t="shared" si="24"/>
        <v>299.84</v>
      </c>
      <c r="Z17" s="29">
        <f t="shared" si="24"/>
        <v>299.84</v>
      </c>
      <c r="AA17" s="29">
        <f t="shared" si="24"/>
        <v>299.84</v>
      </c>
      <c r="AB17" s="29">
        <f t="shared" si="24"/>
        <v>299.84</v>
      </c>
      <c r="AC17" s="29">
        <f t="shared" si="24"/>
        <v>299.84</v>
      </c>
      <c r="AD17" s="29">
        <f t="shared" si="25"/>
        <v>360</v>
      </c>
      <c r="AE17" s="29">
        <f t="shared" si="26"/>
        <v>360</v>
      </c>
      <c r="AF17" s="29">
        <f t="shared" si="26"/>
        <v>360</v>
      </c>
      <c r="AG17" s="29">
        <f t="shared" si="26"/>
        <v>360</v>
      </c>
      <c r="AH17" s="29">
        <f t="shared" si="26"/>
        <v>360</v>
      </c>
      <c r="AI17" s="29">
        <f t="shared" si="26"/>
        <v>360</v>
      </c>
      <c r="AJ17" s="29">
        <f t="shared" si="26"/>
        <v>360</v>
      </c>
      <c r="AK17" s="29">
        <f t="shared" si="26"/>
        <v>360</v>
      </c>
      <c r="AL17" s="29">
        <f t="shared" si="26"/>
        <v>360</v>
      </c>
      <c r="AM17" s="29">
        <f t="shared" si="26"/>
        <v>360</v>
      </c>
      <c r="AN17" s="29">
        <f t="shared" si="26"/>
        <v>360</v>
      </c>
      <c r="AO17" s="29">
        <f t="shared" si="26"/>
        <v>360</v>
      </c>
      <c r="AP17" s="29">
        <f t="shared" si="26"/>
        <v>360</v>
      </c>
      <c r="AQ17" s="29">
        <f t="shared" si="5"/>
        <v>594</v>
      </c>
      <c r="AR17" s="29">
        <f aca="true" t="shared" si="117" ref="AR17:BC17">AQ17</f>
        <v>594</v>
      </c>
      <c r="AS17" s="29">
        <f t="shared" si="117"/>
        <v>594</v>
      </c>
      <c r="AT17" s="29">
        <f t="shared" si="117"/>
        <v>594</v>
      </c>
      <c r="AU17" s="29">
        <f t="shared" si="117"/>
        <v>594</v>
      </c>
      <c r="AV17" s="29">
        <f t="shared" si="117"/>
        <v>594</v>
      </c>
      <c r="AW17" s="29">
        <f t="shared" si="117"/>
        <v>594</v>
      </c>
      <c r="AX17" s="29">
        <f t="shared" si="117"/>
        <v>594</v>
      </c>
      <c r="AY17" s="29">
        <f t="shared" si="117"/>
        <v>594</v>
      </c>
      <c r="AZ17" s="29">
        <f t="shared" si="117"/>
        <v>594</v>
      </c>
      <c r="BA17" s="29">
        <f t="shared" si="117"/>
        <v>594</v>
      </c>
      <c r="BB17" s="29">
        <f t="shared" si="117"/>
        <v>594</v>
      </c>
      <c r="BC17" s="29">
        <f t="shared" si="117"/>
        <v>594</v>
      </c>
      <c r="BD17" s="29">
        <f t="shared" si="7"/>
        <v>772</v>
      </c>
      <c r="BE17" s="29">
        <f aca="true" t="shared" si="118" ref="BE17:BP17">BD17</f>
        <v>772</v>
      </c>
      <c r="BF17" s="29">
        <f t="shared" si="118"/>
        <v>772</v>
      </c>
      <c r="BG17" s="29">
        <f t="shared" si="118"/>
        <v>772</v>
      </c>
      <c r="BH17" s="29">
        <f t="shared" si="118"/>
        <v>772</v>
      </c>
      <c r="BI17" s="29">
        <f t="shared" si="118"/>
        <v>772</v>
      </c>
      <c r="BJ17" s="29">
        <f t="shared" si="118"/>
        <v>772</v>
      </c>
      <c r="BK17" s="29">
        <f t="shared" si="118"/>
        <v>772</v>
      </c>
      <c r="BL17" s="29">
        <f t="shared" si="118"/>
        <v>772</v>
      </c>
      <c r="BM17" s="29">
        <f t="shared" si="118"/>
        <v>772</v>
      </c>
      <c r="BN17" s="29">
        <f t="shared" si="118"/>
        <v>772</v>
      </c>
      <c r="BO17" s="29">
        <f t="shared" si="118"/>
        <v>772</v>
      </c>
      <c r="BP17" s="29">
        <f t="shared" si="118"/>
        <v>772</v>
      </c>
      <c r="BQ17" s="29">
        <f t="shared" si="9"/>
        <v>828</v>
      </c>
      <c r="BR17" s="29">
        <f aca="true" t="shared" si="119" ref="BR17:CC17">BQ17</f>
        <v>828</v>
      </c>
      <c r="BS17" s="29">
        <f t="shared" si="119"/>
        <v>828</v>
      </c>
      <c r="BT17" s="29">
        <f t="shared" si="119"/>
        <v>828</v>
      </c>
      <c r="BU17" s="29">
        <f t="shared" si="119"/>
        <v>828</v>
      </c>
      <c r="BV17" s="29">
        <f t="shared" si="119"/>
        <v>828</v>
      </c>
      <c r="BW17" s="29">
        <f t="shared" si="119"/>
        <v>828</v>
      </c>
      <c r="BX17" s="29">
        <f t="shared" si="119"/>
        <v>828</v>
      </c>
      <c r="BY17" s="29">
        <f t="shared" si="119"/>
        <v>828</v>
      </c>
      <c r="BZ17" s="29">
        <f t="shared" si="119"/>
        <v>828</v>
      </c>
      <c r="CA17" s="29">
        <f t="shared" si="119"/>
        <v>828</v>
      </c>
      <c r="CB17" s="29">
        <f t="shared" si="119"/>
        <v>828</v>
      </c>
      <c r="CC17" s="29">
        <f t="shared" si="119"/>
        <v>828</v>
      </c>
      <c r="CD17" s="29">
        <f t="shared" si="11"/>
        <v>924</v>
      </c>
      <c r="CE17" s="29">
        <f aca="true" t="shared" si="120" ref="CE17:CP17">CD17</f>
        <v>924</v>
      </c>
      <c r="CF17" s="29">
        <f t="shared" si="120"/>
        <v>924</v>
      </c>
      <c r="CG17" s="29">
        <f t="shared" si="120"/>
        <v>924</v>
      </c>
      <c r="CH17" s="29">
        <f t="shared" si="120"/>
        <v>924</v>
      </c>
      <c r="CI17" s="29">
        <f t="shared" si="120"/>
        <v>924</v>
      </c>
      <c r="CJ17" s="29">
        <f t="shared" si="120"/>
        <v>924</v>
      </c>
      <c r="CK17" s="29">
        <f t="shared" si="120"/>
        <v>924</v>
      </c>
      <c r="CL17" s="29">
        <f t="shared" si="120"/>
        <v>924</v>
      </c>
      <c r="CM17" s="29">
        <f t="shared" si="120"/>
        <v>924</v>
      </c>
      <c r="CN17" s="29">
        <f t="shared" si="120"/>
        <v>924</v>
      </c>
      <c r="CO17" s="29">
        <f t="shared" si="120"/>
        <v>924</v>
      </c>
      <c r="CP17" s="29">
        <f t="shared" si="120"/>
        <v>924</v>
      </c>
      <c r="CQ17" s="29">
        <f t="shared" si="13"/>
        <v>979</v>
      </c>
      <c r="CR17" s="29">
        <f aca="true" t="shared" si="121" ref="CR17:DC17">CQ17</f>
        <v>979</v>
      </c>
      <c r="CS17" s="29">
        <f t="shared" si="121"/>
        <v>979</v>
      </c>
      <c r="CT17" s="29">
        <f t="shared" si="121"/>
        <v>979</v>
      </c>
      <c r="CU17" s="29">
        <f t="shared" si="121"/>
        <v>979</v>
      </c>
      <c r="CV17" s="29">
        <f t="shared" si="121"/>
        <v>979</v>
      </c>
      <c r="CW17" s="29">
        <f t="shared" si="121"/>
        <v>979</v>
      </c>
      <c r="CX17" s="29">
        <f t="shared" si="121"/>
        <v>979</v>
      </c>
      <c r="CY17" s="29">
        <f t="shared" si="121"/>
        <v>979</v>
      </c>
      <c r="CZ17" s="29">
        <f t="shared" si="121"/>
        <v>979</v>
      </c>
      <c r="DA17" s="29">
        <f t="shared" si="121"/>
        <v>979</v>
      </c>
      <c r="DB17" s="29">
        <f t="shared" si="121"/>
        <v>979</v>
      </c>
      <c r="DC17" s="29">
        <f t="shared" si="121"/>
        <v>979</v>
      </c>
      <c r="DD17" s="29">
        <f t="shared" si="15"/>
        <v>1098</v>
      </c>
      <c r="DE17" s="29">
        <f aca="true" t="shared" si="122" ref="DE17:DP17">DD17</f>
        <v>1098</v>
      </c>
      <c r="DF17" s="29">
        <f t="shared" si="122"/>
        <v>1098</v>
      </c>
      <c r="DG17" s="29">
        <f t="shared" si="122"/>
        <v>1098</v>
      </c>
      <c r="DH17" s="29">
        <f t="shared" si="122"/>
        <v>1098</v>
      </c>
      <c r="DI17" s="29">
        <f t="shared" si="122"/>
        <v>1098</v>
      </c>
      <c r="DJ17" s="29">
        <f t="shared" si="122"/>
        <v>1098</v>
      </c>
      <c r="DK17" s="29">
        <f t="shared" si="122"/>
        <v>1098</v>
      </c>
      <c r="DL17" s="29">
        <f t="shared" si="122"/>
        <v>1098</v>
      </c>
      <c r="DM17" s="29">
        <f t="shared" si="122"/>
        <v>1098</v>
      </c>
      <c r="DN17" s="29">
        <f t="shared" si="122"/>
        <v>1098</v>
      </c>
      <c r="DO17" s="29">
        <f t="shared" si="122"/>
        <v>1098</v>
      </c>
      <c r="DP17" s="29">
        <f t="shared" si="122"/>
        <v>1098</v>
      </c>
      <c r="DQ17" s="29">
        <f t="shared" si="17"/>
        <v>0</v>
      </c>
      <c r="DR17" s="29">
        <f aca="true" t="shared" si="123" ref="DR17:EC17">DQ17</f>
        <v>0</v>
      </c>
      <c r="DS17" s="29">
        <f t="shared" si="123"/>
        <v>0</v>
      </c>
      <c r="DT17" s="29">
        <f t="shared" si="123"/>
        <v>0</v>
      </c>
      <c r="DU17" s="29">
        <f t="shared" si="123"/>
        <v>0</v>
      </c>
      <c r="DV17" s="29">
        <f t="shared" si="123"/>
        <v>0</v>
      </c>
      <c r="DW17" s="29">
        <f t="shared" si="123"/>
        <v>0</v>
      </c>
      <c r="DX17" s="29">
        <f t="shared" si="123"/>
        <v>0</v>
      </c>
      <c r="DY17" s="29">
        <f t="shared" si="123"/>
        <v>0</v>
      </c>
      <c r="DZ17" s="29">
        <f t="shared" si="123"/>
        <v>0</v>
      </c>
      <c r="EA17" s="29">
        <f t="shared" si="123"/>
        <v>0</v>
      </c>
      <c r="EB17" s="29">
        <f t="shared" si="123"/>
        <v>0</v>
      </c>
      <c r="EC17" s="29">
        <f t="shared" si="123"/>
        <v>0</v>
      </c>
      <c r="ED17" s="29">
        <f t="shared" si="19"/>
        <v>0</v>
      </c>
      <c r="EE17" s="29">
        <f aca="true" t="shared" si="124" ref="EE17:EP17">ED17</f>
        <v>0</v>
      </c>
      <c r="EF17" s="29">
        <f t="shared" si="124"/>
        <v>0</v>
      </c>
      <c r="EG17" s="29">
        <f t="shared" si="124"/>
        <v>0</v>
      </c>
      <c r="EH17" s="29">
        <f t="shared" si="124"/>
        <v>0</v>
      </c>
      <c r="EI17" s="29">
        <f t="shared" si="124"/>
        <v>0</v>
      </c>
      <c r="EJ17" s="29">
        <f t="shared" si="124"/>
        <v>0</v>
      </c>
      <c r="EK17" s="29">
        <f t="shared" si="124"/>
        <v>0</v>
      </c>
      <c r="EL17" s="29">
        <f t="shared" si="124"/>
        <v>0</v>
      </c>
      <c r="EM17" s="29">
        <f t="shared" si="124"/>
        <v>0</v>
      </c>
      <c r="EN17" s="29">
        <f t="shared" si="124"/>
        <v>0</v>
      </c>
      <c r="EO17" s="29">
        <f t="shared" si="124"/>
        <v>0</v>
      </c>
      <c r="EP17" s="29">
        <f t="shared" si="124"/>
        <v>0</v>
      </c>
      <c r="EQ17" s="29">
        <f t="shared" si="21"/>
        <v>0</v>
      </c>
      <c r="ER17" s="29">
        <f aca="true" t="shared" si="125" ref="ER17:FC17">EQ17</f>
        <v>0</v>
      </c>
      <c r="ES17" s="29">
        <f t="shared" si="125"/>
        <v>0</v>
      </c>
      <c r="ET17" s="29">
        <f t="shared" si="125"/>
        <v>0</v>
      </c>
      <c r="EU17" s="29">
        <f t="shared" si="125"/>
        <v>0</v>
      </c>
      <c r="EV17" s="29">
        <f t="shared" si="125"/>
        <v>0</v>
      </c>
      <c r="EW17" s="29">
        <f t="shared" si="125"/>
        <v>0</v>
      </c>
      <c r="EX17" s="29">
        <f t="shared" si="125"/>
        <v>0</v>
      </c>
      <c r="EY17" s="29">
        <f t="shared" si="125"/>
        <v>0</v>
      </c>
      <c r="EZ17" s="29">
        <f t="shared" si="125"/>
        <v>0</v>
      </c>
      <c r="FA17" s="29">
        <f t="shared" si="125"/>
        <v>0</v>
      </c>
      <c r="FB17" s="29">
        <f t="shared" si="125"/>
        <v>0</v>
      </c>
      <c r="FC17" s="29">
        <f t="shared" si="125"/>
        <v>0</v>
      </c>
      <c r="FD17" s="25" t="s">
        <v>67</v>
      </c>
      <c r="FE17" s="15">
        <v>15</v>
      </c>
      <c r="FF17" s="31"/>
      <c r="FG17" s="32" t="e">
        <f>#REF!*'BİRİM MALİYETLER'!FH3</f>
        <v>#REF!</v>
      </c>
      <c r="FH17" s="33" t="e">
        <f>FG17</f>
        <v>#REF!</v>
      </c>
    </row>
    <row r="18" spans="3:164" ht="21" customHeight="1" thickBot="1">
      <c r="C18" s="42" t="s">
        <v>46</v>
      </c>
      <c r="D18" s="129">
        <v>351.41</v>
      </c>
      <c r="E18" s="129">
        <v>430</v>
      </c>
      <c r="F18" s="129">
        <v>709.5</v>
      </c>
      <c r="G18" s="129">
        <v>922</v>
      </c>
      <c r="H18" s="129">
        <v>989</v>
      </c>
      <c r="I18" s="129">
        <v>1103</v>
      </c>
      <c r="J18" s="129">
        <v>1169</v>
      </c>
      <c r="K18" s="129">
        <v>1311</v>
      </c>
      <c r="L18" s="130"/>
      <c r="M18" s="130"/>
      <c r="N18" s="131"/>
      <c r="O18" s="34"/>
      <c r="Q18" s="29">
        <f t="shared" si="23"/>
        <v>351.41</v>
      </c>
      <c r="R18" s="29">
        <f t="shared" si="24"/>
        <v>351.41</v>
      </c>
      <c r="S18" s="29">
        <f t="shared" si="24"/>
        <v>351.41</v>
      </c>
      <c r="T18" s="29">
        <f t="shared" si="24"/>
        <v>351.41</v>
      </c>
      <c r="U18" s="29">
        <f t="shared" si="24"/>
        <v>351.41</v>
      </c>
      <c r="V18" s="29">
        <f t="shared" si="24"/>
        <v>351.41</v>
      </c>
      <c r="W18" s="29">
        <f t="shared" si="24"/>
        <v>351.41</v>
      </c>
      <c r="X18" s="29">
        <f t="shared" si="24"/>
        <v>351.41</v>
      </c>
      <c r="Y18" s="29">
        <f t="shared" si="24"/>
        <v>351.41</v>
      </c>
      <c r="Z18" s="29">
        <f t="shared" si="24"/>
        <v>351.41</v>
      </c>
      <c r="AA18" s="29">
        <f t="shared" si="24"/>
        <v>351.41</v>
      </c>
      <c r="AB18" s="29">
        <f t="shared" si="24"/>
        <v>351.41</v>
      </c>
      <c r="AC18" s="29">
        <f t="shared" si="24"/>
        <v>351.41</v>
      </c>
      <c r="AD18" s="29">
        <f t="shared" si="25"/>
        <v>430</v>
      </c>
      <c r="AE18" s="29">
        <f t="shared" si="26"/>
        <v>430</v>
      </c>
      <c r="AF18" s="29">
        <f t="shared" si="26"/>
        <v>430</v>
      </c>
      <c r="AG18" s="29">
        <f t="shared" si="26"/>
        <v>430</v>
      </c>
      <c r="AH18" s="29">
        <f t="shared" si="26"/>
        <v>430</v>
      </c>
      <c r="AI18" s="29">
        <f t="shared" si="26"/>
        <v>430</v>
      </c>
      <c r="AJ18" s="29">
        <f t="shared" si="26"/>
        <v>430</v>
      </c>
      <c r="AK18" s="29">
        <f t="shared" si="26"/>
        <v>430</v>
      </c>
      <c r="AL18" s="29">
        <f t="shared" si="26"/>
        <v>430</v>
      </c>
      <c r="AM18" s="29">
        <f t="shared" si="26"/>
        <v>430</v>
      </c>
      <c r="AN18" s="29">
        <f t="shared" si="26"/>
        <v>430</v>
      </c>
      <c r="AO18" s="29">
        <f t="shared" si="26"/>
        <v>430</v>
      </c>
      <c r="AP18" s="29">
        <f t="shared" si="26"/>
        <v>430</v>
      </c>
      <c r="AQ18" s="29">
        <f t="shared" si="5"/>
        <v>709.5</v>
      </c>
      <c r="AR18" s="29">
        <f aca="true" t="shared" si="126" ref="AR18:BC18">AQ18</f>
        <v>709.5</v>
      </c>
      <c r="AS18" s="29">
        <f t="shared" si="126"/>
        <v>709.5</v>
      </c>
      <c r="AT18" s="29">
        <f t="shared" si="126"/>
        <v>709.5</v>
      </c>
      <c r="AU18" s="29">
        <f t="shared" si="126"/>
        <v>709.5</v>
      </c>
      <c r="AV18" s="29">
        <f t="shared" si="126"/>
        <v>709.5</v>
      </c>
      <c r="AW18" s="29">
        <f t="shared" si="126"/>
        <v>709.5</v>
      </c>
      <c r="AX18" s="29">
        <f t="shared" si="126"/>
        <v>709.5</v>
      </c>
      <c r="AY18" s="29">
        <f t="shared" si="126"/>
        <v>709.5</v>
      </c>
      <c r="AZ18" s="29">
        <f t="shared" si="126"/>
        <v>709.5</v>
      </c>
      <c r="BA18" s="29">
        <f t="shared" si="126"/>
        <v>709.5</v>
      </c>
      <c r="BB18" s="29">
        <f t="shared" si="126"/>
        <v>709.5</v>
      </c>
      <c r="BC18" s="29">
        <f t="shared" si="126"/>
        <v>709.5</v>
      </c>
      <c r="BD18" s="29">
        <f t="shared" si="7"/>
        <v>922</v>
      </c>
      <c r="BE18" s="29">
        <f aca="true" t="shared" si="127" ref="BE18:BP18">BD18</f>
        <v>922</v>
      </c>
      <c r="BF18" s="29">
        <f t="shared" si="127"/>
        <v>922</v>
      </c>
      <c r="BG18" s="29">
        <f t="shared" si="127"/>
        <v>922</v>
      </c>
      <c r="BH18" s="29">
        <f t="shared" si="127"/>
        <v>922</v>
      </c>
      <c r="BI18" s="29">
        <f t="shared" si="127"/>
        <v>922</v>
      </c>
      <c r="BJ18" s="29">
        <f t="shared" si="127"/>
        <v>922</v>
      </c>
      <c r="BK18" s="29">
        <f t="shared" si="127"/>
        <v>922</v>
      </c>
      <c r="BL18" s="29">
        <f t="shared" si="127"/>
        <v>922</v>
      </c>
      <c r="BM18" s="29">
        <f t="shared" si="127"/>
        <v>922</v>
      </c>
      <c r="BN18" s="29">
        <f t="shared" si="127"/>
        <v>922</v>
      </c>
      <c r="BO18" s="29">
        <f t="shared" si="127"/>
        <v>922</v>
      </c>
      <c r="BP18" s="29">
        <f t="shared" si="127"/>
        <v>922</v>
      </c>
      <c r="BQ18" s="29">
        <f t="shared" si="9"/>
        <v>989</v>
      </c>
      <c r="BR18" s="29">
        <f aca="true" t="shared" si="128" ref="BR18:CC18">BQ18</f>
        <v>989</v>
      </c>
      <c r="BS18" s="29">
        <f t="shared" si="128"/>
        <v>989</v>
      </c>
      <c r="BT18" s="29">
        <f t="shared" si="128"/>
        <v>989</v>
      </c>
      <c r="BU18" s="29">
        <f t="shared" si="128"/>
        <v>989</v>
      </c>
      <c r="BV18" s="29">
        <f t="shared" si="128"/>
        <v>989</v>
      </c>
      <c r="BW18" s="29">
        <f t="shared" si="128"/>
        <v>989</v>
      </c>
      <c r="BX18" s="29">
        <f t="shared" si="128"/>
        <v>989</v>
      </c>
      <c r="BY18" s="29">
        <f t="shared" si="128"/>
        <v>989</v>
      </c>
      <c r="BZ18" s="29">
        <f t="shared" si="128"/>
        <v>989</v>
      </c>
      <c r="CA18" s="29">
        <f t="shared" si="128"/>
        <v>989</v>
      </c>
      <c r="CB18" s="29">
        <f t="shared" si="128"/>
        <v>989</v>
      </c>
      <c r="CC18" s="29">
        <f t="shared" si="128"/>
        <v>989</v>
      </c>
      <c r="CD18" s="29">
        <f t="shared" si="11"/>
        <v>1103</v>
      </c>
      <c r="CE18" s="29">
        <f aca="true" t="shared" si="129" ref="CE18:CP18">CD18</f>
        <v>1103</v>
      </c>
      <c r="CF18" s="29">
        <f t="shared" si="129"/>
        <v>1103</v>
      </c>
      <c r="CG18" s="29">
        <f t="shared" si="129"/>
        <v>1103</v>
      </c>
      <c r="CH18" s="29">
        <f t="shared" si="129"/>
        <v>1103</v>
      </c>
      <c r="CI18" s="29">
        <f t="shared" si="129"/>
        <v>1103</v>
      </c>
      <c r="CJ18" s="29">
        <f t="shared" si="129"/>
        <v>1103</v>
      </c>
      <c r="CK18" s="29">
        <f t="shared" si="129"/>
        <v>1103</v>
      </c>
      <c r="CL18" s="29">
        <f t="shared" si="129"/>
        <v>1103</v>
      </c>
      <c r="CM18" s="29">
        <f t="shared" si="129"/>
        <v>1103</v>
      </c>
      <c r="CN18" s="29">
        <f t="shared" si="129"/>
        <v>1103</v>
      </c>
      <c r="CO18" s="29">
        <f t="shared" si="129"/>
        <v>1103</v>
      </c>
      <c r="CP18" s="29">
        <f t="shared" si="129"/>
        <v>1103</v>
      </c>
      <c r="CQ18" s="29">
        <f t="shared" si="13"/>
        <v>1169</v>
      </c>
      <c r="CR18" s="29">
        <f aca="true" t="shared" si="130" ref="CR18:DC18">CQ18</f>
        <v>1169</v>
      </c>
      <c r="CS18" s="29">
        <f t="shared" si="130"/>
        <v>1169</v>
      </c>
      <c r="CT18" s="29">
        <f t="shared" si="130"/>
        <v>1169</v>
      </c>
      <c r="CU18" s="29">
        <f t="shared" si="130"/>
        <v>1169</v>
      </c>
      <c r="CV18" s="29">
        <f t="shared" si="130"/>
        <v>1169</v>
      </c>
      <c r="CW18" s="29">
        <f t="shared" si="130"/>
        <v>1169</v>
      </c>
      <c r="CX18" s="29">
        <f t="shared" si="130"/>
        <v>1169</v>
      </c>
      <c r="CY18" s="29">
        <f t="shared" si="130"/>
        <v>1169</v>
      </c>
      <c r="CZ18" s="29">
        <f t="shared" si="130"/>
        <v>1169</v>
      </c>
      <c r="DA18" s="29">
        <f t="shared" si="130"/>
        <v>1169</v>
      </c>
      <c r="DB18" s="29">
        <f t="shared" si="130"/>
        <v>1169</v>
      </c>
      <c r="DC18" s="29">
        <f t="shared" si="130"/>
        <v>1169</v>
      </c>
      <c r="DD18" s="29">
        <f t="shared" si="15"/>
        <v>1311</v>
      </c>
      <c r="DE18" s="29">
        <f aca="true" t="shared" si="131" ref="DE18:DP18">DD18</f>
        <v>1311</v>
      </c>
      <c r="DF18" s="29">
        <f t="shared" si="131"/>
        <v>1311</v>
      </c>
      <c r="DG18" s="29">
        <f t="shared" si="131"/>
        <v>1311</v>
      </c>
      <c r="DH18" s="29">
        <f t="shared" si="131"/>
        <v>1311</v>
      </c>
      <c r="DI18" s="29">
        <f t="shared" si="131"/>
        <v>1311</v>
      </c>
      <c r="DJ18" s="29">
        <f t="shared" si="131"/>
        <v>1311</v>
      </c>
      <c r="DK18" s="29">
        <f t="shared" si="131"/>
        <v>1311</v>
      </c>
      <c r="DL18" s="29">
        <f t="shared" si="131"/>
        <v>1311</v>
      </c>
      <c r="DM18" s="29">
        <f t="shared" si="131"/>
        <v>1311</v>
      </c>
      <c r="DN18" s="29">
        <f t="shared" si="131"/>
        <v>1311</v>
      </c>
      <c r="DO18" s="29">
        <f t="shared" si="131"/>
        <v>1311</v>
      </c>
      <c r="DP18" s="29">
        <f t="shared" si="131"/>
        <v>1311</v>
      </c>
      <c r="DQ18" s="29">
        <f t="shared" si="17"/>
        <v>0</v>
      </c>
      <c r="DR18" s="29">
        <f aca="true" t="shared" si="132" ref="DR18:EC18">DQ18</f>
        <v>0</v>
      </c>
      <c r="DS18" s="29">
        <f t="shared" si="132"/>
        <v>0</v>
      </c>
      <c r="DT18" s="29">
        <f t="shared" si="132"/>
        <v>0</v>
      </c>
      <c r="DU18" s="29">
        <f t="shared" si="132"/>
        <v>0</v>
      </c>
      <c r="DV18" s="29">
        <f t="shared" si="132"/>
        <v>0</v>
      </c>
      <c r="DW18" s="29">
        <f t="shared" si="132"/>
        <v>0</v>
      </c>
      <c r="DX18" s="29">
        <f t="shared" si="132"/>
        <v>0</v>
      </c>
      <c r="DY18" s="29">
        <f t="shared" si="132"/>
        <v>0</v>
      </c>
      <c r="DZ18" s="29">
        <f t="shared" si="132"/>
        <v>0</v>
      </c>
      <c r="EA18" s="29">
        <f t="shared" si="132"/>
        <v>0</v>
      </c>
      <c r="EB18" s="29">
        <f t="shared" si="132"/>
        <v>0</v>
      </c>
      <c r="EC18" s="29">
        <f t="shared" si="132"/>
        <v>0</v>
      </c>
      <c r="ED18" s="29">
        <f t="shared" si="19"/>
        <v>0</v>
      </c>
      <c r="EE18" s="29">
        <f aca="true" t="shared" si="133" ref="EE18:EP18">ED18</f>
        <v>0</v>
      </c>
      <c r="EF18" s="29">
        <f t="shared" si="133"/>
        <v>0</v>
      </c>
      <c r="EG18" s="29">
        <f t="shared" si="133"/>
        <v>0</v>
      </c>
      <c r="EH18" s="29">
        <f t="shared" si="133"/>
        <v>0</v>
      </c>
      <c r="EI18" s="29">
        <f t="shared" si="133"/>
        <v>0</v>
      </c>
      <c r="EJ18" s="29">
        <f t="shared" si="133"/>
        <v>0</v>
      </c>
      <c r="EK18" s="29">
        <f t="shared" si="133"/>
        <v>0</v>
      </c>
      <c r="EL18" s="29">
        <f t="shared" si="133"/>
        <v>0</v>
      </c>
      <c r="EM18" s="29">
        <f t="shared" si="133"/>
        <v>0</v>
      </c>
      <c r="EN18" s="29">
        <f t="shared" si="133"/>
        <v>0</v>
      </c>
      <c r="EO18" s="29">
        <f t="shared" si="133"/>
        <v>0</v>
      </c>
      <c r="EP18" s="29">
        <f t="shared" si="133"/>
        <v>0</v>
      </c>
      <c r="EQ18" s="29">
        <f t="shared" si="21"/>
        <v>0</v>
      </c>
      <c r="ER18" s="29">
        <f aca="true" t="shared" si="134" ref="ER18:FC18">EQ18</f>
        <v>0</v>
      </c>
      <c r="ES18" s="29">
        <f t="shared" si="134"/>
        <v>0</v>
      </c>
      <c r="ET18" s="29">
        <f t="shared" si="134"/>
        <v>0</v>
      </c>
      <c r="EU18" s="29">
        <f t="shared" si="134"/>
        <v>0</v>
      </c>
      <c r="EV18" s="29">
        <f t="shared" si="134"/>
        <v>0</v>
      </c>
      <c r="EW18" s="29">
        <f t="shared" si="134"/>
        <v>0</v>
      </c>
      <c r="EX18" s="29">
        <f t="shared" si="134"/>
        <v>0</v>
      </c>
      <c r="EY18" s="29">
        <f t="shared" si="134"/>
        <v>0</v>
      </c>
      <c r="EZ18" s="29">
        <f t="shared" si="134"/>
        <v>0</v>
      </c>
      <c r="FA18" s="29">
        <f t="shared" si="134"/>
        <v>0</v>
      </c>
      <c r="FB18" s="29">
        <f t="shared" si="134"/>
        <v>0</v>
      </c>
      <c r="FC18" s="29">
        <f t="shared" si="134"/>
        <v>0</v>
      </c>
      <c r="FD18" s="14" t="s">
        <v>68</v>
      </c>
      <c r="FE18" s="15">
        <v>16</v>
      </c>
      <c r="FF18" s="31"/>
      <c r="FG18" s="32" t="e">
        <f>#REF!*'BİRİM MALİYETLER'!FH4</f>
        <v>#REF!</v>
      </c>
      <c r="FH18" s="33" t="e">
        <f>FG18</f>
        <v>#REF!</v>
      </c>
    </row>
    <row r="19" spans="17:164" ht="9.75" customHeight="1">
      <c r="Q19" s="35"/>
      <c r="R19" s="36"/>
      <c r="S19" s="36"/>
      <c r="T19" s="36"/>
      <c r="U19" s="36"/>
      <c r="V19" s="36"/>
      <c r="W19" s="36"/>
      <c r="X19" s="36"/>
      <c r="Y19" s="36"/>
      <c r="Z19" s="36"/>
      <c r="AA19" s="36"/>
      <c r="AB19" s="36"/>
      <c r="AC19" s="36"/>
      <c r="AD19" s="36"/>
      <c r="AE19" s="36"/>
      <c r="AF19" s="36"/>
      <c r="AG19" s="36"/>
      <c r="FD19" s="14" t="s">
        <v>74</v>
      </c>
      <c r="FE19" s="15">
        <v>17</v>
      </c>
      <c r="FF19" s="31"/>
      <c r="FG19" s="32" t="e">
        <f>#REF!*'BİRİM MALİYETLER'!FH5</f>
        <v>#REF!</v>
      </c>
      <c r="FH19" s="33" t="e">
        <f>FG19-FH18</f>
        <v>#REF!</v>
      </c>
    </row>
    <row r="20" spans="160:164" ht="12.75" hidden="1">
      <c r="FD20" s="14" t="s">
        <v>75</v>
      </c>
      <c r="FE20" s="15">
        <v>18</v>
      </c>
      <c r="FF20" s="31"/>
      <c r="FG20" s="32" t="e">
        <f>#REF!*'BİRİM MALİYETLER'!FH6</f>
        <v>#REF!</v>
      </c>
      <c r="FH20" s="33" t="e">
        <f>FG20-FH19-FH18</f>
        <v>#REF!</v>
      </c>
    </row>
    <row r="21" spans="160:164" ht="12.75" hidden="1">
      <c r="FD21" s="14" t="s">
        <v>76</v>
      </c>
      <c r="FE21" s="15">
        <v>19</v>
      </c>
      <c r="FF21" s="31"/>
      <c r="FG21" s="32" t="e">
        <f>#REF!*'BİRİM MALİYETLER'!FH7</f>
        <v>#REF!</v>
      </c>
      <c r="FH21" s="33" t="e">
        <f>FG21-FH20-FH19-FH18</f>
        <v>#REF!</v>
      </c>
    </row>
    <row r="22" spans="160:164" ht="12.75" hidden="1">
      <c r="FD22" s="14" t="s">
        <v>77</v>
      </c>
      <c r="FE22" s="15">
        <v>20</v>
      </c>
      <c r="FF22" s="31"/>
      <c r="FG22" s="32" t="e">
        <f>#REF!*'BİRİM MALİYETLER'!FH8</f>
        <v>#REF!</v>
      </c>
      <c r="FH22" s="33" t="e">
        <f>FG22-FH21-FH20-FH19-FH18</f>
        <v>#REF!</v>
      </c>
    </row>
    <row r="23" spans="160:164" ht="12.75" hidden="1">
      <c r="FD23" s="14" t="s">
        <v>78</v>
      </c>
      <c r="FE23" s="15">
        <v>21</v>
      </c>
      <c r="FF23" s="31"/>
      <c r="FG23" s="32" t="e">
        <f>#REF!*'BİRİM MALİYETLER'!FH9</f>
        <v>#REF!</v>
      </c>
      <c r="FH23" s="33" t="e">
        <f>FG23-FH22-FH21-FH20-FH19-FH18</f>
        <v>#REF!</v>
      </c>
    </row>
    <row r="24" spans="160:164" ht="12.75" hidden="1">
      <c r="FD24" s="14" t="s">
        <v>79</v>
      </c>
      <c r="FE24" s="15">
        <v>22</v>
      </c>
      <c r="FF24" s="31"/>
      <c r="FG24" s="32" t="e">
        <f>#REF!*'BİRİM MALİYETLER'!FH10</f>
        <v>#REF!</v>
      </c>
      <c r="FH24" s="33" t="e">
        <f>FG24-FH23-FH22-FH21-FH20-FH19-FH18</f>
        <v>#REF!</v>
      </c>
    </row>
    <row r="25" spans="160:164" ht="12.75" hidden="1">
      <c r="FD25" s="14" t="s">
        <v>80</v>
      </c>
      <c r="FE25" s="15">
        <v>23</v>
      </c>
      <c r="FF25" s="31"/>
      <c r="FG25" s="32" t="e">
        <f>#REF!*'BİRİM MALİYETLER'!FH11</f>
        <v>#REF!</v>
      </c>
      <c r="FH25" s="33" t="e">
        <f>FG25-FH24-FH23-FH22-FH21-FH20-FH19-FH18</f>
        <v>#REF!</v>
      </c>
    </row>
    <row r="26" spans="160:164" ht="12.75" hidden="1">
      <c r="FD26" s="14" t="s">
        <v>81</v>
      </c>
      <c r="FE26" s="15">
        <v>24</v>
      </c>
      <c r="FF26" s="31"/>
      <c r="FG26" s="32" t="e">
        <f>#REF!*'BİRİM MALİYETLER'!FH12</f>
        <v>#REF!</v>
      </c>
      <c r="FH26" s="33" t="e">
        <f>FG26-FH25-FH23-FH22-FH21-FH20-FH19-FH18</f>
        <v>#REF!</v>
      </c>
    </row>
    <row r="27" spans="160:164" ht="12.75" hidden="1">
      <c r="FD27" s="14" t="s">
        <v>82</v>
      </c>
      <c r="FE27" s="15">
        <v>25</v>
      </c>
      <c r="FF27" s="31"/>
      <c r="FG27" s="32" t="e">
        <f>#REF!*'BİRİM MALİYETLER'!FH13</f>
        <v>#REF!</v>
      </c>
      <c r="FH27" s="33" t="e">
        <f>FG27-FH26-FH25-FH24-FH23-FH22-FH21-FH20-FH19-FH18</f>
        <v>#REF!</v>
      </c>
    </row>
    <row r="28" spans="160:162" ht="12.75" hidden="1">
      <c r="FD28" s="14" t="s">
        <v>83</v>
      </c>
      <c r="FE28" s="15">
        <v>26</v>
      </c>
      <c r="FF28" s="31"/>
    </row>
    <row r="29" spans="160:162" ht="12.75" hidden="1">
      <c r="FD29" s="14" t="s">
        <v>84</v>
      </c>
      <c r="FE29" s="15">
        <v>27</v>
      </c>
      <c r="FF29" s="31"/>
    </row>
    <row r="30" spans="160:162" ht="12.75" hidden="1">
      <c r="FD30" s="25" t="s">
        <v>85</v>
      </c>
      <c r="FE30" s="15">
        <v>28</v>
      </c>
      <c r="FF30" s="31"/>
    </row>
    <row r="31" spans="160:162" ht="12.75" hidden="1">
      <c r="FD31" s="14" t="s">
        <v>86</v>
      </c>
      <c r="FE31" s="15">
        <v>29</v>
      </c>
      <c r="FF31" s="31"/>
    </row>
    <row r="32" spans="160:162" ht="12.75" hidden="1">
      <c r="FD32" s="14" t="s">
        <v>69</v>
      </c>
      <c r="FE32" s="15">
        <v>30</v>
      </c>
      <c r="FF32" s="31"/>
    </row>
    <row r="33" spans="4:162" ht="12.75" hidden="1">
      <c r="D33" s="22"/>
      <c r="FD33" s="14" t="s">
        <v>70</v>
      </c>
      <c r="FE33" s="15">
        <v>31</v>
      </c>
      <c r="FF33" s="31"/>
    </row>
    <row r="34" spans="160:162" ht="12.75" hidden="1">
      <c r="FD34" s="14" t="s">
        <v>71</v>
      </c>
      <c r="FE34" s="15">
        <v>32</v>
      </c>
      <c r="FF34" s="31"/>
    </row>
    <row r="35" spans="160:162" ht="12.75" hidden="1">
      <c r="FD35" s="14" t="s">
        <v>72</v>
      </c>
      <c r="FE35" s="15">
        <v>33</v>
      </c>
      <c r="FF35" s="31"/>
    </row>
    <row r="36" spans="160:162" ht="12.75" hidden="1">
      <c r="FD36" s="14" t="s">
        <v>73</v>
      </c>
      <c r="FE36" s="15">
        <v>34</v>
      </c>
      <c r="FF36" s="31"/>
    </row>
    <row r="37" spans="160:162" ht="12.75" hidden="1">
      <c r="FD37" s="14" t="s">
        <v>87</v>
      </c>
      <c r="FE37" s="15">
        <v>35</v>
      </c>
      <c r="FF37" s="31"/>
    </row>
    <row r="38" spans="160:162" ht="12.75" hidden="1">
      <c r="FD38" s="14" t="s">
        <v>88</v>
      </c>
      <c r="FE38" s="15">
        <v>36</v>
      </c>
      <c r="FF38" s="31"/>
    </row>
    <row r="39" spans="160:162" ht="12.75" hidden="1">
      <c r="FD39" s="14" t="s">
        <v>89</v>
      </c>
      <c r="FE39" s="15">
        <v>37</v>
      </c>
      <c r="FF39" s="31"/>
    </row>
    <row r="40" spans="160:162" ht="12.75" hidden="1">
      <c r="FD40" s="14" t="s">
        <v>90</v>
      </c>
      <c r="FE40" s="15">
        <v>38</v>
      </c>
      <c r="FF40" s="31"/>
    </row>
    <row r="41" spans="160:162" ht="12.75" hidden="1">
      <c r="FD41" s="14" t="s">
        <v>91</v>
      </c>
      <c r="FE41" s="15">
        <v>39</v>
      </c>
      <c r="FF41" s="31"/>
    </row>
    <row r="42" spans="160:162" ht="12.75" hidden="1">
      <c r="FD42" s="14" t="s">
        <v>92</v>
      </c>
      <c r="FE42" s="15">
        <v>40</v>
      </c>
      <c r="FF42" s="31"/>
    </row>
    <row r="43" spans="160:162" ht="12.75" hidden="1">
      <c r="FD43" s="25" t="s">
        <v>93</v>
      </c>
      <c r="FE43" s="15">
        <v>41</v>
      </c>
      <c r="FF43" s="31"/>
    </row>
    <row r="44" spans="160:162" ht="12.75" hidden="1">
      <c r="FD44" s="14" t="s">
        <v>94</v>
      </c>
      <c r="FE44" s="15">
        <v>42</v>
      </c>
      <c r="FF44" s="31"/>
    </row>
    <row r="45" spans="160:162" ht="12.75" hidden="1">
      <c r="FD45" s="14" t="s">
        <v>95</v>
      </c>
      <c r="FE45" s="15">
        <v>43</v>
      </c>
      <c r="FF45" s="31"/>
    </row>
    <row r="46" spans="160:162" ht="12.75" hidden="1">
      <c r="FD46" s="14" t="s">
        <v>96</v>
      </c>
      <c r="FE46" s="15">
        <v>44</v>
      </c>
      <c r="FF46" s="31"/>
    </row>
    <row r="47" spans="160:162" ht="12.75" hidden="1">
      <c r="FD47" s="14" t="s">
        <v>97</v>
      </c>
      <c r="FE47" s="15">
        <v>45</v>
      </c>
      <c r="FF47" s="31"/>
    </row>
    <row r="48" spans="160:162" ht="12.75" hidden="1">
      <c r="FD48" s="14" t="s">
        <v>98</v>
      </c>
      <c r="FE48" s="15">
        <v>46</v>
      </c>
      <c r="FF48" s="31"/>
    </row>
    <row r="49" spans="160:162" ht="12.75" hidden="1">
      <c r="FD49" s="14" t="s">
        <v>99</v>
      </c>
      <c r="FE49" s="15">
        <v>47</v>
      </c>
      <c r="FF49" s="31"/>
    </row>
    <row r="50" spans="160:162" ht="12.75" hidden="1">
      <c r="FD50" s="14" t="s">
        <v>100</v>
      </c>
      <c r="FE50" s="15">
        <v>48</v>
      </c>
      <c r="FF50" s="31"/>
    </row>
    <row r="51" spans="160:162" ht="12.75" hidden="1">
      <c r="FD51" s="14" t="s">
        <v>101</v>
      </c>
      <c r="FE51" s="15">
        <v>49</v>
      </c>
      <c r="FF51" s="31"/>
    </row>
    <row r="52" spans="160:162" ht="12.75" hidden="1">
      <c r="FD52" s="14" t="s">
        <v>102</v>
      </c>
      <c r="FE52" s="15">
        <v>50</v>
      </c>
      <c r="FF52" s="31"/>
    </row>
    <row r="53" spans="160:162" ht="12.75" hidden="1">
      <c r="FD53" s="14" t="s">
        <v>103</v>
      </c>
      <c r="FE53" s="15">
        <v>51</v>
      </c>
      <c r="FF53" s="31"/>
    </row>
    <row r="54" spans="160:162" ht="12.75" hidden="1">
      <c r="FD54" s="14" t="s">
        <v>104</v>
      </c>
      <c r="FE54" s="15">
        <v>52</v>
      </c>
      <c r="FF54" s="31"/>
    </row>
    <row r="55" spans="160:162" ht="12.75" hidden="1">
      <c r="FD55" s="14" t="s">
        <v>105</v>
      </c>
      <c r="FE55" s="15">
        <v>53</v>
      </c>
      <c r="FF55" s="31"/>
    </row>
    <row r="56" spans="160:162" ht="12.75" hidden="1">
      <c r="FD56" s="25" t="s">
        <v>106</v>
      </c>
      <c r="FE56" s="15">
        <v>54</v>
      </c>
      <c r="FF56" s="31"/>
    </row>
    <row r="57" spans="160:162" ht="12.75" hidden="1">
      <c r="FD57" s="14" t="s">
        <v>107</v>
      </c>
      <c r="FE57" s="15">
        <v>55</v>
      </c>
      <c r="FF57" s="31"/>
    </row>
    <row r="58" spans="160:162" ht="12.75" hidden="1">
      <c r="FD58" s="14" t="s">
        <v>108</v>
      </c>
      <c r="FE58" s="15">
        <v>56</v>
      </c>
      <c r="FF58" s="31"/>
    </row>
    <row r="59" spans="160:162" ht="12.75" hidden="1">
      <c r="FD59" s="14" t="s">
        <v>109</v>
      </c>
      <c r="FE59" s="15">
        <v>57</v>
      </c>
      <c r="FF59" s="31"/>
    </row>
    <row r="60" spans="160:162" ht="12.75" hidden="1">
      <c r="FD60" s="14" t="s">
        <v>110</v>
      </c>
      <c r="FE60" s="15">
        <v>58</v>
      </c>
      <c r="FF60" s="31"/>
    </row>
    <row r="61" spans="160:162" ht="12.75" hidden="1">
      <c r="FD61" s="14" t="s">
        <v>111</v>
      </c>
      <c r="FE61" s="15">
        <v>59</v>
      </c>
      <c r="FF61" s="31"/>
    </row>
    <row r="62" spans="160:162" ht="12.75" hidden="1">
      <c r="FD62" s="14" t="s">
        <v>112</v>
      </c>
      <c r="FE62" s="15">
        <v>60</v>
      </c>
      <c r="FF62" s="31"/>
    </row>
    <row r="63" spans="160:162" ht="12.75" hidden="1">
      <c r="FD63" s="14" t="s">
        <v>113</v>
      </c>
      <c r="FE63" s="15">
        <v>61</v>
      </c>
      <c r="FF63" s="31"/>
    </row>
    <row r="64" spans="160:162" ht="12.75" hidden="1">
      <c r="FD64" s="14" t="s">
        <v>114</v>
      </c>
      <c r="FE64" s="15">
        <v>62</v>
      </c>
      <c r="FF64" s="31"/>
    </row>
    <row r="65" spans="160:162" ht="12.75" hidden="1">
      <c r="FD65" s="14" t="s">
        <v>115</v>
      </c>
      <c r="FE65" s="15">
        <v>63</v>
      </c>
      <c r="FF65" s="31"/>
    </row>
    <row r="66" spans="160:162" ht="12.75" hidden="1">
      <c r="FD66" s="14" t="s">
        <v>116</v>
      </c>
      <c r="FE66" s="15">
        <v>64</v>
      </c>
      <c r="FF66" s="31"/>
    </row>
    <row r="67" spans="160:162" ht="12.75" hidden="1">
      <c r="FD67" s="14" t="s">
        <v>117</v>
      </c>
      <c r="FE67" s="15">
        <v>65</v>
      </c>
      <c r="FF67" s="31"/>
    </row>
    <row r="68" spans="160:162" ht="12.75" hidden="1">
      <c r="FD68" s="14" t="s">
        <v>118</v>
      </c>
      <c r="FE68" s="15">
        <v>66</v>
      </c>
      <c r="FF68" s="31"/>
    </row>
    <row r="69" spans="160:162" ht="12.75" hidden="1">
      <c r="FD69" s="25" t="s">
        <v>119</v>
      </c>
      <c r="FE69" s="15">
        <v>67</v>
      </c>
      <c r="FF69" s="31"/>
    </row>
    <row r="70" spans="160:162" ht="12.75" hidden="1">
      <c r="FD70" s="14" t="s">
        <v>120</v>
      </c>
      <c r="FE70" s="15">
        <v>68</v>
      </c>
      <c r="FF70" s="31"/>
    </row>
    <row r="71" spans="160:162" ht="12.75" hidden="1">
      <c r="FD71" s="14" t="s">
        <v>121</v>
      </c>
      <c r="FE71" s="15">
        <v>69</v>
      </c>
      <c r="FF71" s="31"/>
    </row>
    <row r="72" spans="160:162" ht="12.75" hidden="1">
      <c r="FD72" s="14" t="s">
        <v>122</v>
      </c>
      <c r="FE72" s="15">
        <v>70</v>
      </c>
      <c r="FF72" s="31"/>
    </row>
    <row r="73" spans="160:162" ht="12.75" hidden="1">
      <c r="FD73" s="14" t="s">
        <v>123</v>
      </c>
      <c r="FE73" s="15">
        <v>71</v>
      </c>
      <c r="FF73" s="31"/>
    </row>
    <row r="74" spans="160:162" ht="12.75" hidden="1">
      <c r="FD74" s="14" t="s">
        <v>124</v>
      </c>
      <c r="FE74" s="15">
        <v>72</v>
      </c>
      <c r="FF74" s="31"/>
    </row>
    <row r="75" spans="160:162" ht="12.75" hidden="1">
      <c r="FD75" s="14" t="s">
        <v>125</v>
      </c>
      <c r="FE75" s="15">
        <v>73</v>
      </c>
      <c r="FF75" s="31"/>
    </row>
    <row r="76" spans="160:162" ht="12.75" hidden="1">
      <c r="FD76" s="14" t="s">
        <v>126</v>
      </c>
      <c r="FE76" s="15">
        <v>74</v>
      </c>
      <c r="FF76" s="31"/>
    </row>
    <row r="77" spans="160:162" ht="12.75" hidden="1">
      <c r="FD77" s="14" t="s">
        <v>127</v>
      </c>
      <c r="FE77" s="15">
        <v>75</v>
      </c>
      <c r="FF77" s="31"/>
    </row>
    <row r="78" spans="160:162" ht="12.75" hidden="1">
      <c r="FD78" s="14" t="s">
        <v>128</v>
      </c>
      <c r="FE78" s="15">
        <v>76</v>
      </c>
      <c r="FF78" s="31"/>
    </row>
    <row r="79" spans="160:162" ht="12.75" hidden="1">
      <c r="FD79" s="14" t="s">
        <v>129</v>
      </c>
      <c r="FE79" s="15">
        <v>77</v>
      </c>
      <c r="FF79" s="31"/>
    </row>
    <row r="80" spans="160:162" ht="12.75" hidden="1">
      <c r="FD80" s="14" t="s">
        <v>130</v>
      </c>
      <c r="FE80" s="15">
        <v>78</v>
      </c>
      <c r="FF80" s="31"/>
    </row>
    <row r="81" spans="160:162" ht="12.75" hidden="1">
      <c r="FD81" s="14" t="s">
        <v>131</v>
      </c>
      <c r="FE81" s="15">
        <v>79</v>
      </c>
      <c r="FF81" s="31"/>
    </row>
    <row r="82" spans="160:162" ht="12.75" hidden="1">
      <c r="FD82" s="25" t="s">
        <v>132</v>
      </c>
      <c r="FE82" s="15">
        <v>80</v>
      </c>
      <c r="FF82" s="31"/>
    </row>
    <row r="83" spans="160:162" ht="12.75" hidden="1">
      <c r="FD83" s="14" t="s">
        <v>133</v>
      </c>
      <c r="FE83" s="15">
        <v>81</v>
      </c>
      <c r="FF83" s="31"/>
    </row>
    <row r="84" spans="160:162" ht="12.75" hidden="1">
      <c r="FD84" s="14" t="s">
        <v>134</v>
      </c>
      <c r="FE84" s="15">
        <v>82</v>
      </c>
      <c r="FF84" s="31"/>
    </row>
    <row r="85" spans="160:162" ht="12.75" hidden="1">
      <c r="FD85" s="14" t="s">
        <v>135</v>
      </c>
      <c r="FE85" s="15">
        <v>83</v>
      </c>
      <c r="FF85" s="31"/>
    </row>
    <row r="86" spans="160:162" ht="12.75" hidden="1">
      <c r="FD86" s="14" t="s">
        <v>136</v>
      </c>
      <c r="FE86" s="15">
        <v>84</v>
      </c>
      <c r="FF86" s="31"/>
    </row>
    <row r="87" spans="160:162" ht="12.75" hidden="1">
      <c r="FD87" s="14" t="s">
        <v>137</v>
      </c>
      <c r="FE87" s="15">
        <v>85</v>
      </c>
      <c r="FF87" s="31"/>
    </row>
    <row r="88" spans="160:162" ht="12.75" hidden="1">
      <c r="FD88" s="14" t="s">
        <v>138</v>
      </c>
      <c r="FE88" s="15">
        <v>86</v>
      </c>
      <c r="FF88" s="31"/>
    </row>
    <row r="89" spans="160:162" ht="12.75" hidden="1">
      <c r="FD89" s="14" t="s">
        <v>139</v>
      </c>
      <c r="FE89" s="15">
        <v>87</v>
      </c>
      <c r="FF89" s="31"/>
    </row>
    <row r="90" spans="160:162" ht="12.75" hidden="1">
      <c r="FD90" s="14" t="s">
        <v>140</v>
      </c>
      <c r="FE90" s="15">
        <v>88</v>
      </c>
      <c r="FF90" s="31"/>
    </row>
    <row r="91" spans="160:162" ht="12.75" hidden="1">
      <c r="FD91" s="14" t="s">
        <v>141</v>
      </c>
      <c r="FE91" s="15">
        <v>89</v>
      </c>
      <c r="FF91" s="31"/>
    </row>
    <row r="92" spans="160:162" ht="12.75" hidden="1">
      <c r="FD92" s="14" t="s">
        <v>142</v>
      </c>
      <c r="FE92" s="15">
        <v>90</v>
      </c>
      <c r="FF92" s="31"/>
    </row>
    <row r="93" spans="160:162" ht="12.75" hidden="1">
      <c r="FD93" s="14" t="s">
        <v>143</v>
      </c>
      <c r="FE93" s="15">
        <v>91</v>
      </c>
      <c r="FF93" s="31"/>
    </row>
    <row r="94" spans="160:162" ht="12.75" hidden="1">
      <c r="FD94" s="14" t="s">
        <v>144</v>
      </c>
      <c r="FE94" s="15">
        <v>92</v>
      </c>
      <c r="FF94" s="31"/>
    </row>
    <row r="95" spans="160:162" ht="12.75" hidden="1">
      <c r="FD95" s="25" t="s">
        <v>145</v>
      </c>
      <c r="FE95" s="15">
        <v>93</v>
      </c>
      <c r="FF95" s="31"/>
    </row>
    <row r="96" spans="160:162" ht="12.75" hidden="1">
      <c r="FD96" s="14" t="s">
        <v>146</v>
      </c>
      <c r="FE96" s="15">
        <v>94</v>
      </c>
      <c r="FF96" s="31"/>
    </row>
    <row r="97" spans="160:162" ht="12.75" hidden="1">
      <c r="FD97" s="14" t="s">
        <v>147</v>
      </c>
      <c r="FE97" s="15">
        <v>95</v>
      </c>
      <c r="FF97" s="31"/>
    </row>
    <row r="98" spans="160:162" ht="12.75" hidden="1">
      <c r="FD98" s="14" t="s">
        <v>148</v>
      </c>
      <c r="FE98" s="15">
        <v>96</v>
      </c>
      <c r="FF98" s="31"/>
    </row>
    <row r="99" spans="160:162" ht="12.75" hidden="1">
      <c r="FD99" s="14" t="s">
        <v>149</v>
      </c>
      <c r="FE99" s="15">
        <v>97</v>
      </c>
      <c r="FF99" s="31"/>
    </row>
    <row r="100" spans="160:162" ht="12.75" hidden="1">
      <c r="FD100" s="14" t="s">
        <v>150</v>
      </c>
      <c r="FE100" s="15">
        <v>98</v>
      </c>
      <c r="FF100" s="31"/>
    </row>
    <row r="101" spans="160:162" ht="12.75" hidden="1">
      <c r="FD101" s="14" t="s">
        <v>151</v>
      </c>
      <c r="FE101" s="15">
        <v>99</v>
      </c>
      <c r="FF101" s="31"/>
    </row>
    <row r="102" spans="160:162" ht="12.75" hidden="1">
      <c r="FD102" s="14" t="s">
        <v>152</v>
      </c>
      <c r="FE102" s="15">
        <v>100</v>
      </c>
      <c r="FF102" s="31"/>
    </row>
    <row r="103" spans="160:162" ht="12.75" hidden="1">
      <c r="FD103" s="14" t="s">
        <v>153</v>
      </c>
      <c r="FE103" s="15">
        <v>101</v>
      </c>
      <c r="FF103" s="31"/>
    </row>
    <row r="104" spans="160:162" ht="12.75" hidden="1">
      <c r="FD104" s="14" t="s">
        <v>154</v>
      </c>
      <c r="FE104" s="15">
        <v>102</v>
      </c>
      <c r="FF104" s="31"/>
    </row>
    <row r="105" spans="160:162" ht="12.75" hidden="1">
      <c r="FD105" s="14" t="s">
        <v>155</v>
      </c>
      <c r="FE105" s="15">
        <v>103</v>
      </c>
      <c r="FF105" s="31"/>
    </row>
    <row r="106" spans="160:162" ht="12.75" hidden="1">
      <c r="FD106" s="14" t="s">
        <v>156</v>
      </c>
      <c r="FE106" s="15">
        <v>104</v>
      </c>
      <c r="FF106" s="31"/>
    </row>
    <row r="107" spans="160:162" ht="12.75" hidden="1">
      <c r="FD107" s="14" t="s">
        <v>157</v>
      </c>
      <c r="FE107" s="15">
        <v>105</v>
      </c>
      <c r="FF107" s="31"/>
    </row>
    <row r="108" spans="160:162" ht="12.75" hidden="1">
      <c r="FD108" s="25" t="s">
        <v>158</v>
      </c>
      <c r="FE108" s="15">
        <v>106</v>
      </c>
      <c r="FF108" s="31"/>
    </row>
    <row r="109" spans="160:162" ht="12.75" hidden="1">
      <c r="FD109" s="14" t="s">
        <v>159</v>
      </c>
      <c r="FE109" s="15">
        <v>107</v>
      </c>
      <c r="FF109" s="31"/>
    </row>
    <row r="110" spans="160:162" ht="12.75" hidden="1">
      <c r="FD110" s="14" t="s">
        <v>160</v>
      </c>
      <c r="FE110" s="15">
        <v>108</v>
      </c>
      <c r="FF110" s="31"/>
    </row>
    <row r="111" spans="160:162" ht="12.75" hidden="1">
      <c r="FD111" s="14" t="s">
        <v>161</v>
      </c>
      <c r="FE111" s="15">
        <v>109</v>
      </c>
      <c r="FF111" s="31"/>
    </row>
    <row r="112" spans="160:162" ht="12.75" hidden="1">
      <c r="FD112" s="14" t="s">
        <v>162</v>
      </c>
      <c r="FE112" s="15">
        <v>110</v>
      </c>
      <c r="FF112" s="31"/>
    </row>
    <row r="113" spans="160:162" ht="12.75" hidden="1">
      <c r="FD113" s="14" t="s">
        <v>163</v>
      </c>
      <c r="FE113" s="15">
        <v>111</v>
      </c>
      <c r="FF113" s="31"/>
    </row>
    <row r="114" spans="160:162" ht="12.75" hidden="1">
      <c r="FD114" s="14" t="s">
        <v>164</v>
      </c>
      <c r="FE114" s="15">
        <v>112</v>
      </c>
      <c r="FF114" s="31"/>
    </row>
    <row r="115" spans="160:162" ht="12.75" hidden="1">
      <c r="FD115" s="14" t="s">
        <v>165</v>
      </c>
      <c r="FE115" s="15">
        <v>113</v>
      </c>
      <c r="FF115" s="31"/>
    </row>
    <row r="116" spans="160:162" ht="12.75" hidden="1">
      <c r="FD116" s="14" t="s">
        <v>166</v>
      </c>
      <c r="FE116" s="15">
        <v>114</v>
      </c>
      <c r="FF116" s="31"/>
    </row>
    <row r="117" spans="160:162" ht="12.75" hidden="1">
      <c r="FD117" s="14" t="s">
        <v>167</v>
      </c>
      <c r="FE117" s="15">
        <v>115</v>
      </c>
      <c r="FF117" s="31"/>
    </row>
    <row r="118" spans="160:162" ht="12.75" hidden="1">
      <c r="FD118" s="14" t="s">
        <v>168</v>
      </c>
      <c r="FE118" s="15">
        <v>116</v>
      </c>
      <c r="FF118" s="31"/>
    </row>
    <row r="119" spans="160:162" ht="12.75" hidden="1">
      <c r="FD119" s="14" t="s">
        <v>169</v>
      </c>
      <c r="FE119" s="15">
        <v>117</v>
      </c>
      <c r="FF119" s="31"/>
    </row>
    <row r="120" spans="160:162" ht="12.75" hidden="1">
      <c r="FD120" s="14" t="s">
        <v>170</v>
      </c>
      <c r="FE120" s="15">
        <v>118</v>
      </c>
      <c r="FF120" s="31"/>
    </row>
    <row r="121" spans="160:162" ht="12.75" hidden="1">
      <c r="FD121" s="25" t="s">
        <v>171</v>
      </c>
      <c r="FE121" s="15">
        <v>119</v>
      </c>
      <c r="FF121" s="31"/>
    </row>
    <row r="122" spans="160:162" ht="12.75" hidden="1">
      <c r="FD122" s="14" t="s">
        <v>172</v>
      </c>
      <c r="FE122" s="15">
        <v>120</v>
      </c>
      <c r="FF122" s="31"/>
    </row>
    <row r="123" spans="160:162" ht="12.75" hidden="1">
      <c r="FD123" s="14" t="s">
        <v>173</v>
      </c>
      <c r="FE123" s="15">
        <v>121</v>
      </c>
      <c r="FF123" s="31"/>
    </row>
    <row r="124" spans="160:162" ht="12.75" hidden="1">
      <c r="FD124" s="14" t="s">
        <v>174</v>
      </c>
      <c r="FE124" s="15">
        <v>122</v>
      </c>
      <c r="FF124" s="31"/>
    </row>
    <row r="125" spans="160:162" ht="12.75" hidden="1">
      <c r="FD125" s="14" t="s">
        <v>175</v>
      </c>
      <c r="FE125" s="15">
        <v>123</v>
      </c>
      <c r="FF125" s="31"/>
    </row>
    <row r="126" spans="160:162" ht="12.75" hidden="1">
      <c r="FD126" s="14" t="s">
        <v>176</v>
      </c>
      <c r="FE126" s="15">
        <v>124</v>
      </c>
      <c r="FF126" s="31"/>
    </row>
    <row r="127" spans="160:162" ht="12.75" hidden="1">
      <c r="FD127" s="14" t="s">
        <v>177</v>
      </c>
      <c r="FE127" s="15">
        <v>125</v>
      </c>
      <c r="FF127" s="31"/>
    </row>
    <row r="128" spans="160:162" ht="12.75" hidden="1">
      <c r="FD128" s="14" t="s">
        <v>178</v>
      </c>
      <c r="FE128" s="15">
        <v>126</v>
      </c>
      <c r="FF128" s="31"/>
    </row>
    <row r="129" spans="160:162" ht="12.75" hidden="1">
      <c r="FD129" s="14" t="s">
        <v>179</v>
      </c>
      <c r="FE129" s="15">
        <v>127</v>
      </c>
      <c r="FF129" s="31"/>
    </row>
    <row r="130" spans="160:162" ht="12.75" hidden="1">
      <c r="FD130" s="14" t="s">
        <v>180</v>
      </c>
      <c r="FE130" s="15">
        <v>128</v>
      </c>
      <c r="FF130" s="31"/>
    </row>
    <row r="131" spans="160:162" ht="12.75" hidden="1">
      <c r="FD131" s="14" t="s">
        <v>181</v>
      </c>
      <c r="FE131" s="15">
        <v>129</v>
      </c>
      <c r="FF131" s="31"/>
    </row>
    <row r="132" spans="160:162" ht="12.75" hidden="1">
      <c r="FD132" s="14" t="s">
        <v>182</v>
      </c>
      <c r="FE132" s="15">
        <v>130</v>
      </c>
      <c r="FF132" s="31"/>
    </row>
    <row r="133" spans="160:162" ht="12.75" hidden="1">
      <c r="FD133" s="14" t="s">
        <v>183</v>
      </c>
      <c r="FE133" s="15">
        <v>131</v>
      </c>
      <c r="FF133" s="31"/>
    </row>
    <row r="134" spans="160:162" ht="12.75" hidden="1">
      <c r="FD134" s="25" t="s">
        <v>184</v>
      </c>
      <c r="FE134" s="15">
        <v>132</v>
      </c>
      <c r="FF134" s="31"/>
    </row>
    <row r="135" spans="160:162" ht="12.75" hidden="1">
      <c r="FD135" s="14" t="s">
        <v>185</v>
      </c>
      <c r="FE135" s="15">
        <v>133</v>
      </c>
      <c r="FF135" s="31"/>
    </row>
    <row r="136" spans="160:162" ht="12.75" hidden="1">
      <c r="FD136" s="14" t="s">
        <v>186</v>
      </c>
      <c r="FE136" s="15">
        <v>134</v>
      </c>
      <c r="FF136" s="31"/>
    </row>
    <row r="137" spans="160:162" ht="12.75" hidden="1">
      <c r="FD137" s="14" t="s">
        <v>187</v>
      </c>
      <c r="FE137" s="15">
        <v>135</v>
      </c>
      <c r="FF137" s="31"/>
    </row>
    <row r="138" spans="160:162" ht="12.75" hidden="1">
      <c r="FD138" s="14" t="s">
        <v>188</v>
      </c>
      <c r="FE138" s="15">
        <v>136</v>
      </c>
      <c r="FF138" s="31"/>
    </row>
    <row r="139" spans="160:162" ht="12.75" hidden="1">
      <c r="FD139" s="14" t="s">
        <v>189</v>
      </c>
      <c r="FE139" s="15">
        <v>137</v>
      </c>
      <c r="FF139" s="31"/>
    </row>
    <row r="140" spans="160:162" ht="12.75" hidden="1">
      <c r="FD140" s="14" t="s">
        <v>190</v>
      </c>
      <c r="FE140" s="15">
        <v>138</v>
      </c>
      <c r="FF140" s="31"/>
    </row>
    <row r="141" spans="160:162" ht="12.75" hidden="1">
      <c r="FD141" s="14" t="s">
        <v>191</v>
      </c>
      <c r="FE141" s="15">
        <v>139</v>
      </c>
      <c r="FF141" s="31"/>
    </row>
    <row r="142" spans="160:162" ht="12.75" hidden="1">
      <c r="FD142" s="14" t="s">
        <v>192</v>
      </c>
      <c r="FE142" s="15">
        <v>140</v>
      </c>
      <c r="FF142" s="31"/>
    </row>
    <row r="143" spans="160:162" ht="12.75" hidden="1">
      <c r="FD143" s="14" t="s">
        <v>193</v>
      </c>
      <c r="FE143" s="15">
        <v>141</v>
      </c>
      <c r="FF143" s="31"/>
    </row>
    <row r="144" spans="160:162" ht="12.75" hidden="1">
      <c r="FD144" s="14" t="s">
        <v>194</v>
      </c>
      <c r="FE144" s="15">
        <v>142</v>
      </c>
      <c r="FF144" s="31"/>
    </row>
    <row r="145" spans="160:162" ht="12.75" hidden="1">
      <c r="FD145" s="14" t="s">
        <v>195</v>
      </c>
      <c r="FE145" s="15">
        <v>143</v>
      </c>
      <c r="FF145" s="31"/>
    </row>
  </sheetData>
  <sheetProtection/>
  <mergeCells count="14">
    <mergeCell ref="DQ3:EC3"/>
    <mergeCell ref="ED3:EP3"/>
    <mergeCell ref="EQ3:FC3"/>
    <mergeCell ref="CD3:CP3"/>
    <mergeCell ref="CQ3:DC3"/>
    <mergeCell ref="DD3:DP3"/>
    <mergeCell ref="D4:N4"/>
    <mergeCell ref="C2:N2"/>
    <mergeCell ref="C4:C5"/>
    <mergeCell ref="BQ3:CC3"/>
    <mergeCell ref="Q3:AC3"/>
    <mergeCell ref="AD3:AP3"/>
    <mergeCell ref="AQ3:BC3"/>
    <mergeCell ref="BD3:BP3"/>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ayfa3"/>
  <dimension ref="B1:F520"/>
  <sheetViews>
    <sheetView showRowColHeaders="0" workbookViewId="0" topLeftCell="A1">
      <selection activeCell="C18" sqref="C18"/>
    </sheetView>
  </sheetViews>
  <sheetFormatPr defaultColWidth="9.00390625" defaultRowHeight="12.75"/>
  <cols>
    <col min="1" max="1" width="9.00390625" style="95" customWidth="1"/>
    <col min="2" max="2" width="4.625" style="96" customWidth="1"/>
    <col min="3" max="3" width="117.75390625" style="95" customWidth="1"/>
    <col min="4" max="4" width="7.125" style="97" customWidth="1"/>
    <col min="5" max="16384" width="9.125" style="95" customWidth="1"/>
  </cols>
  <sheetData>
    <row r="1" ht="18.75" thickBot="1">
      <c r="B1" s="120" t="s">
        <v>20</v>
      </c>
    </row>
    <row r="2" spans="2:4" ht="15.75" thickTop="1">
      <c r="B2" s="98"/>
      <c r="C2" s="99" t="s">
        <v>250</v>
      </c>
      <c r="D2" s="100"/>
    </row>
    <row r="3" spans="2:4" ht="15">
      <c r="B3" s="101" t="s">
        <v>251</v>
      </c>
      <c r="C3" s="102" t="s">
        <v>252</v>
      </c>
      <c r="D3" s="103">
        <v>40</v>
      </c>
    </row>
    <row r="4" spans="2:4" ht="15">
      <c r="B4" s="104" t="s">
        <v>253</v>
      </c>
      <c r="C4" s="105" t="s">
        <v>254</v>
      </c>
      <c r="D4" s="106">
        <v>10</v>
      </c>
    </row>
    <row r="5" spans="2:4" ht="15">
      <c r="B5" s="101" t="s">
        <v>255</v>
      </c>
      <c r="C5" s="102" t="s">
        <v>256</v>
      </c>
      <c r="D5" s="103">
        <v>20</v>
      </c>
    </row>
    <row r="6" spans="2:4" ht="15">
      <c r="B6" s="104" t="s">
        <v>257</v>
      </c>
      <c r="C6" s="105" t="s">
        <v>258</v>
      </c>
      <c r="D6" s="106">
        <v>10</v>
      </c>
    </row>
    <row r="7" spans="2:4" ht="15">
      <c r="B7" s="101" t="s">
        <v>259</v>
      </c>
      <c r="C7" s="102" t="s">
        <v>260</v>
      </c>
      <c r="D7" s="103">
        <v>30</v>
      </c>
    </row>
    <row r="8" spans="2:4" ht="15">
      <c r="B8" s="104" t="s">
        <v>261</v>
      </c>
      <c r="C8" s="105" t="s">
        <v>262</v>
      </c>
      <c r="D8" s="106">
        <v>7</v>
      </c>
    </row>
    <row r="9" spans="2:4" ht="15">
      <c r="B9" s="101" t="s">
        <v>263</v>
      </c>
      <c r="C9" s="102" t="s">
        <v>264</v>
      </c>
      <c r="D9" s="103">
        <v>6</v>
      </c>
    </row>
    <row r="10" spans="2:4" ht="15">
      <c r="B10" s="104" t="s">
        <v>265</v>
      </c>
      <c r="C10" s="105" t="s">
        <v>266</v>
      </c>
      <c r="D10" s="106">
        <v>35</v>
      </c>
    </row>
    <row r="11" spans="2:4" ht="15">
      <c r="B11" s="101" t="s">
        <v>267</v>
      </c>
      <c r="C11" s="102" t="s">
        <v>268</v>
      </c>
      <c r="D11" s="103">
        <v>10</v>
      </c>
    </row>
    <row r="12" spans="2:4" ht="15">
      <c r="B12" s="104" t="s">
        <v>269</v>
      </c>
      <c r="C12" s="105" t="s">
        <v>270</v>
      </c>
      <c r="D12" s="106">
        <v>40</v>
      </c>
    </row>
    <row r="13" spans="2:4" ht="15">
      <c r="B13" s="101" t="s">
        <v>271</v>
      </c>
      <c r="C13" s="102" t="s">
        <v>272</v>
      </c>
      <c r="D13" s="103">
        <v>6</v>
      </c>
    </row>
    <row r="14" spans="2:4" ht="15">
      <c r="B14" s="104" t="s">
        <v>273</v>
      </c>
      <c r="C14" s="105" t="s">
        <v>274</v>
      </c>
      <c r="D14" s="106">
        <v>40</v>
      </c>
    </row>
    <row r="15" spans="2:4" ht="15">
      <c r="B15" s="101" t="s">
        <v>275</v>
      </c>
      <c r="C15" s="102" t="s">
        <v>276</v>
      </c>
      <c r="D15" s="103">
        <v>10</v>
      </c>
    </row>
    <row r="16" spans="2:4" ht="15">
      <c r="B16" s="104" t="s">
        <v>277</v>
      </c>
      <c r="C16" s="105" t="s">
        <v>278</v>
      </c>
      <c r="D16" s="106">
        <v>9</v>
      </c>
    </row>
    <row r="17" spans="2:4" ht="15">
      <c r="B17" s="101" t="s">
        <v>279</v>
      </c>
      <c r="C17" s="102" t="s">
        <v>280</v>
      </c>
      <c r="D17" s="103">
        <v>7</v>
      </c>
    </row>
    <row r="18" spans="2:4" ht="15">
      <c r="B18" s="104" t="s">
        <v>281</v>
      </c>
      <c r="C18" s="105" t="s">
        <v>282</v>
      </c>
      <c r="D18" s="106">
        <v>40</v>
      </c>
    </row>
    <row r="19" spans="2:4" ht="15">
      <c r="B19" s="101" t="s">
        <v>283</v>
      </c>
      <c r="C19" s="102" t="s">
        <v>284</v>
      </c>
      <c r="D19" s="103">
        <v>40</v>
      </c>
    </row>
    <row r="20" spans="2:4" ht="15">
      <c r="B20" s="104" t="s">
        <v>285</v>
      </c>
      <c r="C20" s="105" t="s">
        <v>286</v>
      </c>
      <c r="D20" s="106">
        <v>10</v>
      </c>
    </row>
    <row r="21" spans="2:4" ht="15">
      <c r="B21" s="101" t="s">
        <v>287</v>
      </c>
      <c r="C21" s="102" t="s">
        <v>288</v>
      </c>
      <c r="D21" s="103">
        <v>8</v>
      </c>
    </row>
    <row r="22" spans="2:4" ht="15">
      <c r="B22" s="104" t="s">
        <v>289</v>
      </c>
      <c r="C22" s="105" t="s">
        <v>290</v>
      </c>
      <c r="D22" s="106">
        <v>45</v>
      </c>
    </row>
    <row r="23" spans="2:4" ht="15">
      <c r="B23" s="101" t="s">
        <v>291</v>
      </c>
      <c r="C23" s="102" t="s">
        <v>292</v>
      </c>
      <c r="D23" s="103">
        <v>15</v>
      </c>
    </row>
    <row r="24" spans="2:4" ht="15">
      <c r="B24" s="104" t="s">
        <v>293</v>
      </c>
      <c r="C24" s="105" t="s">
        <v>294</v>
      </c>
      <c r="D24" s="106">
        <v>35</v>
      </c>
    </row>
    <row r="25" spans="2:4" ht="15">
      <c r="B25" s="101" t="s">
        <v>295</v>
      </c>
      <c r="C25" s="102" t="s">
        <v>296</v>
      </c>
      <c r="D25" s="103">
        <v>10</v>
      </c>
    </row>
    <row r="26" spans="2:4" ht="15">
      <c r="B26" s="104" t="s">
        <v>297</v>
      </c>
      <c r="C26" s="105" t="s">
        <v>298</v>
      </c>
      <c r="D26" s="106">
        <v>6</v>
      </c>
    </row>
    <row r="27" spans="2:4" ht="15">
      <c r="B27" s="101" t="s">
        <v>299</v>
      </c>
      <c r="C27" s="102" t="s">
        <v>300</v>
      </c>
      <c r="D27" s="103">
        <v>40</v>
      </c>
    </row>
    <row r="28" spans="2:4" ht="15">
      <c r="B28" s="104" t="s">
        <v>301</v>
      </c>
      <c r="C28" s="105" t="s">
        <v>302</v>
      </c>
      <c r="D28" s="106">
        <v>10</v>
      </c>
    </row>
    <row r="29" spans="2:4" ht="15">
      <c r="B29" s="101" t="s">
        <v>303</v>
      </c>
      <c r="C29" s="102" t="s">
        <v>809</v>
      </c>
      <c r="D29" s="103">
        <v>30</v>
      </c>
    </row>
    <row r="30" spans="2:4" ht="15">
      <c r="B30" s="104" t="s">
        <v>303</v>
      </c>
      <c r="C30" s="105" t="s">
        <v>810</v>
      </c>
      <c r="D30" s="106">
        <v>9</v>
      </c>
    </row>
    <row r="31" spans="2:4" ht="15">
      <c r="B31" s="101" t="s">
        <v>304</v>
      </c>
      <c r="C31" s="102" t="s">
        <v>305</v>
      </c>
      <c r="D31" s="103">
        <v>40</v>
      </c>
    </row>
    <row r="32" spans="2:4" ht="15">
      <c r="B32" s="104" t="s">
        <v>306</v>
      </c>
      <c r="C32" s="105" t="s">
        <v>307</v>
      </c>
      <c r="D32" s="106">
        <v>15</v>
      </c>
    </row>
    <row r="33" spans="2:4" ht="15">
      <c r="B33" s="101" t="s">
        <v>308</v>
      </c>
      <c r="C33" s="102" t="s">
        <v>309</v>
      </c>
      <c r="D33" s="103">
        <v>12</v>
      </c>
    </row>
    <row r="34" spans="2:4" ht="15">
      <c r="B34" s="104" t="s">
        <v>310</v>
      </c>
      <c r="C34" s="105" t="s">
        <v>311</v>
      </c>
      <c r="D34" s="106">
        <v>25</v>
      </c>
    </row>
    <row r="35" spans="2:4" ht="15">
      <c r="B35" s="101" t="s">
        <v>312</v>
      </c>
      <c r="C35" s="102" t="s">
        <v>313</v>
      </c>
      <c r="D35" s="103">
        <v>8</v>
      </c>
    </row>
    <row r="36" spans="2:4" ht="15">
      <c r="B36" s="104" t="s">
        <v>314</v>
      </c>
      <c r="C36" s="105" t="s">
        <v>315</v>
      </c>
      <c r="D36" s="106">
        <v>10</v>
      </c>
    </row>
    <row r="37" spans="2:4" ht="15">
      <c r="B37" s="101" t="s">
        <v>316</v>
      </c>
      <c r="C37" s="102" t="s">
        <v>317</v>
      </c>
      <c r="D37" s="103">
        <v>10</v>
      </c>
    </row>
    <row r="38" spans="2:4" ht="15">
      <c r="B38" s="104" t="s">
        <v>318</v>
      </c>
      <c r="C38" s="105" t="s">
        <v>319</v>
      </c>
      <c r="D38" s="106">
        <v>40</v>
      </c>
    </row>
    <row r="39" spans="2:4" ht="15">
      <c r="B39" s="101" t="s">
        <v>320</v>
      </c>
      <c r="C39" s="102" t="s">
        <v>321</v>
      </c>
      <c r="D39" s="103">
        <v>10</v>
      </c>
    </row>
    <row r="40" spans="2:4" ht="15">
      <c r="B40" s="104" t="s">
        <v>322</v>
      </c>
      <c r="C40" s="105" t="s">
        <v>811</v>
      </c>
      <c r="D40" s="106">
        <v>10</v>
      </c>
    </row>
    <row r="41" spans="2:4" ht="15">
      <c r="B41" s="101" t="s">
        <v>323</v>
      </c>
      <c r="C41" s="102" t="s">
        <v>324</v>
      </c>
      <c r="D41" s="103">
        <v>7</v>
      </c>
    </row>
    <row r="42" spans="2:4" ht="15">
      <c r="B42" s="104" t="s">
        <v>325</v>
      </c>
      <c r="C42" s="105" t="s">
        <v>326</v>
      </c>
      <c r="D42" s="106">
        <v>20</v>
      </c>
    </row>
    <row r="43" spans="2:4" ht="15">
      <c r="B43" s="101" t="s">
        <v>327</v>
      </c>
      <c r="C43" s="102" t="s">
        <v>328</v>
      </c>
      <c r="D43" s="103">
        <v>40</v>
      </c>
    </row>
    <row r="44" spans="2:4" ht="15">
      <c r="B44" s="104" t="s">
        <v>329</v>
      </c>
      <c r="C44" s="105" t="s">
        <v>812</v>
      </c>
      <c r="D44" s="106">
        <v>30</v>
      </c>
    </row>
    <row r="45" spans="2:4" ht="15">
      <c r="B45" s="101" t="s">
        <v>329</v>
      </c>
      <c r="C45" s="102" t="s">
        <v>813</v>
      </c>
      <c r="D45" s="103">
        <v>6</v>
      </c>
    </row>
    <row r="46" spans="2:4" ht="15">
      <c r="B46" s="104" t="s">
        <v>330</v>
      </c>
      <c r="C46" s="105" t="s">
        <v>331</v>
      </c>
      <c r="D46" s="106">
        <v>25</v>
      </c>
    </row>
    <row r="47" spans="2:4" ht="15">
      <c r="B47" s="101" t="s">
        <v>332</v>
      </c>
      <c r="C47" s="102" t="s">
        <v>333</v>
      </c>
      <c r="D47" s="103">
        <v>15</v>
      </c>
    </row>
    <row r="48" spans="2:4" ht="15">
      <c r="B48" s="104" t="s">
        <v>334</v>
      </c>
      <c r="C48" s="105" t="s">
        <v>335</v>
      </c>
      <c r="D48" s="106">
        <v>10</v>
      </c>
    </row>
    <row r="49" spans="2:4" ht="15">
      <c r="B49" s="101" t="s">
        <v>336</v>
      </c>
      <c r="C49" s="102" t="s">
        <v>337</v>
      </c>
      <c r="D49" s="103">
        <v>25</v>
      </c>
    </row>
    <row r="50" spans="2:4" ht="15">
      <c r="B50" s="104" t="s">
        <v>338</v>
      </c>
      <c r="C50" s="105" t="s">
        <v>339</v>
      </c>
      <c r="D50" s="106">
        <v>25</v>
      </c>
    </row>
    <row r="51" spans="2:4" ht="15">
      <c r="B51" s="101" t="s">
        <v>340</v>
      </c>
      <c r="C51" s="102" t="s">
        <v>341</v>
      </c>
      <c r="D51" s="103">
        <v>10</v>
      </c>
    </row>
    <row r="52" spans="2:4" ht="15">
      <c r="B52" s="104" t="s">
        <v>342</v>
      </c>
      <c r="C52" s="105" t="s">
        <v>343</v>
      </c>
      <c r="D52" s="106">
        <v>35</v>
      </c>
    </row>
    <row r="53" spans="2:4" ht="15">
      <c r="B53" s="101" t="s">
        <v>344</v>
      </c>
      <c r="C53" s="102" t="s">
        <v>345</v>
      </c>
      <c r="D53" s="103">
        <v>10</v>
      </c>
    </row>
    <row r="54" spans="2:4" ht="15">
      <c r="B54" s="104" t="s">
        <v>346</v>
      </c>
      <c r="C54" s="105" t="s">
        <v>347</v>
      </c>
      <c r="D54" s="106">
        <v>20</v>
      </c>
    </row>
    <row r="55" spans="2:4" ht="15">
      <c r="B55" s="101" t="s">
        <v>416</v>
      </c>
      <c r="C55" s="102" t="s">
        <v>842</v>
      </c>
      <c r="D55" s="103">
        <v>25</v>
      </c>
    </row>
    <row r="56" spans="2:4" ht="15">
      <c r="B56" s="104" t="s">
        <v>418</v>
      </c>
      <c r="C56" s="105" t="s">
        <v>843</v>
      </c>
      <c r="D56" s="106">
        <v>30</v>
      </c>
    </row>
    <row r="57" spans="2:4" ht="15">
      <c r="B57" s="101" t="s">
        <v>418</v>
      </c>
      <c r="C57" s="102" t="s">
        <v>844</v>
      </c>
      <c r="D57" s="103">
        <v>9</v>
      </c>
    </row>
    <row r="58" spans="2:4" ht="15">
      <c r="B58" s="107"/>
      <c r="C58" s="108" t="s">
        <v>348</v>
      </c>
      <c r="D58" s="109"/>
    </row>
    <row r="59" spans="2:4" ht="15">
      <c r="B59" s="101" t="s">
        <v>251</v>
      </c>
      <c r="C59" s="102" t="s">
        <v>349</v>
      </c>
      <c r="D59" s="103">
        <v>9</v>
      </c>
    </row>
    <row r="60" spans="2:4" ht="15">
      <c r="B60" s="104" t="s">
        <v>253</v>
      </c>
      <c r="C60" s="105" t="s">
        <v>350</v>
      </c>
      <c r="D60" s="106">
        <v>9</v>
      </c>
    </row>
    <row r="61" spans="2:4" ht="15">
      <c r="B61" s="101" t="s">
        <v>255</v>
      </c>
      <c r="C61" s="102" t="s">
        <v>351</v>
      </c>
      <c r="D61" s="103">
        <v>9</v>
      </c>
    </row>
    <row r="62" spans="2:4" ht="15">
      <c r="B62" s="104" t="s">
        <v>257</v>
      </c>
      <c r="C62" s="105" t="s">
        <v>352</v>
      </c>
      <c r="D62" s="106">
        <v>8</v>
      </c>
    </row>
    <row r="63" spans="2:4" ht="15">
      <c r="B63" s="101" t="s">
        <v>259</v>
      </c>
      <c r="C63" s="102" t="s">
        <v>353</v>
      </c>
      <c r="D63" s="103">
        <v>12</v>
      </c>
    </row>
    <row r="64" spans="2:4" ht="15">
      <c r="B64" s="104" t="s">
        <v>261</v>
      </c>
      <c r="C64" s="105" t="s">
        <v>354</v>
      </c>
      <c r="D64" s="106">
        <v>12</v>
      </c>
    </row>
    <row r="65" spans="2:4" ht="15">
      <c r="B65" s="101" t="s">
        <v>263</v>
      </c>
      <c r="C65" s="102" t="s">
        <v>355</v>
      </c>
      <c r="D65" s="103">
        <v>9</v>
      </c>
    </row>
    <row r="66" spans="2:4" ht="15">
      <c r="B66" s="104" t="s">
        <v>265</v>
      </c>
      <c r="C66" s="105" t="s">
        <v>845</v>
      </c>
      <c r="D66" s="106">
        <v>6</v>
      </c>
    </row>
    <row r="67" spans="2:4" ht="15">
      <c r="B67" s="101" t="s">
        <v>267</v>
      </c>
      <c r="C67" s="102" t="s">
        <v>846</v>
      </c>
      <c r="D67" s="103">
        <v>6</v>
      </c>
    </row>
    <row r="68" spans="2:4" ht="15">
      <c r="B68" s="104" t="s">
        <v>269</v>
      </c>
      <c r="C68" s="105" t="s">
        <v>847</v>
      </c>
      <c r="D68" s="106">
        <v>6</v>
      </c>
    </row>
    <row r="69" spans="2:4" ht="15">
      <c r="B69" s="107"/>
      <c r="C69" s="108" t="s">
        <v>356</v>
      </c>
      <c r="D69" s="109"/>
    </row>
    <row r="70" spans="2:4" ht="15">
      <c r="B70" s="104" t="s">
        <v>251</v>
      </c>
      <c r="C70" s="105" t="s">
        <v>357</v>
      </c>
      <c r="D70" s="106">
        <v>6</v>
      </c>
    </row>
    <row r="71" spans="2:4" ht="15">
      <c r="B71" s="101" t="s">
        <v>253</v>
      </c>
      <c r="C71" s="102" t="s">
        <v>814</v>
      </c>
      <c r="D71" s="103">
        <v>6</v>
      </c>
    </row>
    <row r="72" spans="2:4" ht="15">
      <c r="B72" s="104" t="s">
        <v>255</v>
      </c>
      <c r="C72" s="105" t="s">
        <v>815</v>
      </c>
      <c r="D72" s="106">
        <v>5</v>
      </c>
    </row>
    <row r="73" spans="2:4" ht="15">
      <c r="B73" s="101" t="s">
        <v>257</v>
      </c>
      <c r="C73" s="102" t="s">
        <v>816</v>
      </c>
      <c r="D73" s="103">
        <v>4</v>
      </c>
    </row>
    <row r="74" spans="2:4" ht="15">
      <c r="B74" s="104" t="s">
        <v>259</v>
      </c>
      <c r="C74" s="105" t="s">
        <v>358</v>
      </c>
      <c r="D74" s="106">
        <v>6</v>
      </c>
    </row>
    <row r="75" spans="2:4" ht="15">
      <c r="B75" s="101" t="s">
        <v>261</v>
      </c>
      <c r="C75" s="102" t="s">
        <v>359</v>
      </c>
      <c r="D75" s="103">
        <v>9</v>
      </c>
    </row>
    <row r="76" spans="2:4" ht="15">
      <c r="B76" s="104" t="s">
        <v>263</v>
      </c>
      <c r="C76" s="105" t="s">
        <v>360</v>
      </c>
      <c r="D76" s="106">
        <v>8</v>
      </c>
    </row>
    <row r="77" spans="2:4" ht="15">
      <c r="B77" s="101" t="s">
        <v>265</v>
      </c>
      <c r="C77" s="102" t="s">
        <v>361</v>
      </c>
      <c r="D77" s="103">
        <v>6</v>
      </c>
    </row>
    <row r="78" spans="2:4" ht="15">
      <c r="B78" s="104" t="s">
        <v>267</v>
      </c>
      <c r="C78" s="105" t="s">
        <v>362</v>
      </c>
      <c r="D78" s="106">
        <v>8</v>
      </c>
    </row>
    <row r="79" spans="2:4" ht="15">
      <c r="B79" s="101" t="s">
        <v>269</v>
      </c>
      <c r="C79" s="102" t="s">
        <v>363</v>
      </c>
      <c r="D79" s="103">
        <v>6</v>
      </c>
    </row>
    <row r="80" spans="2:4" ht="15">
      <c r="B80" s="104" t="s">
        <v>271</v>
      </c>
      <c r="C80" s="105" t="s">
        <v>364</v>
      </c>
      <c r="D80" s="106">
        <v>9</v>
      </c>
    </row>
    <row r="81" spans="2:4" ht="15">
      <c r="B81" s="101" t="s">
        <v>273</v>
      </c>
      <c r="C81" s="102" t="s">
        <v>365</v>
      </c>
      <c r="D81" s="103">
        <v>9</v>
      </c>
    </row>
    <row r="82" spans="2:4" ht="15">
      <c r="B82" s="104" t="s">
        <v>275</v>
      </c>
      <c r="C82" s="105" t="s">
        <v>848</v>
      </c>
      <c r="D82" s="106">
        <v>7</v>
      </c>
    </row>
    <row r="83" spans="2:4" ht="15">
      <c r="B83" s="101" t="s">
        <v>277</v>
      </c>
      <c r="C83" s="102" t="s">
        <v>849</v>
      </c>
      <c r="D83" s="103">
        <v>4</v>
      </c>
    </row>
    <row r="84" spans="2:4" ht="32.25" customHeight="1">
      <c r="B84" s="107"/>
      <c r="C84" s="110" t="s">
        <v>817</v>
      </c>
      <c r="D84" s="109"/>
    </row>
    <row r="85" spans="2:4" ht="15">
      <c r="B85" s="101" t="s">
        <v>251</v>
      </c>
      <c r="C85" s="102" t="s">
        <v>366</v>
      </c>
      <c r="D85" s="103">
        <v>8</v>
      </c>
    </row>
    <row r="86" spans="2:4" ht="15">
      <c r="B86" s="104" t="s">
        <v>253</v>
      </c>
      <c r="C86" s="105" t="s">
        <v>367</v>
      </c>
      <c r="D86" s="106">
        <v>11</v>
      </c>
    </row>
    <row r="87" spans="2:4" ht="15">
      <c r="B87" s="101" t="s">
        <v>255</v>
      </c>
      <c r="C87" s="102" t="s">
        <v>368</v>
      </c>
      <c r="D87" s="103">
        <v>15</v>
      </c>
    </row>
    <row r="88" spans="2:4" ht="15">
      <c r="B88" s="104" t="s">
        <v>257</v>
      </c>
      <c r="C88" s="105" t="s">
        <v>369</v>
      </c>
      <c r="D88" s="106">
        <v>9</v>
      </c>
    </row>
    <row r="89" spans="2:4" ht="15">
      <c r="B89" s="101" t="s">
        <v>259</v>
      </c>
      <c r="C89" s="102" t="s">
        <v>370</v>
      </c>
      <c r="D89" s="103">
        <v>9</v>
      </c>
    </row>
    <row r="90" spans="2:4" ht="15">
      <c r="B90" s="104" t="s">
        <v>261</v>
      </c>
      <c r="C90" s="105" t="s">
        <v>371</v>
      </c>
      <c r="D90" s="106">
        <v>12</v>
      </c>
    </row>
    <row r="91" spans="2:4" ht="15">
      <c r="B91" s="101" t="s">
        <v>263</v>
      </c>
      <c r="C91" s="102" t="s">
        <v>372</v>
      </c>
      <c r="D91" s="103">
        <v>12</v>
      </c>
    </row>
    <row r="92" spans="2:4" ht="15">
      <c r="B92" s="104" t="s">
        <v>265</v>
      </c>
      <c r="C92" s="105" t="s">
        <v>373</v>
      </c>
      <c r="D92" s="106">
        <v>15</v>
      </c>
    </row>
    <row r="93" spans="2:4" ht="15">
      <c r="B93" s="101" t="s">
        <v>267</v>
      </c>
      <c r="C93" s="102" t="s">
        <v>374</v>
      </c>
      <c r="D93" s="103">
        <v>10</v>
      </c>
    </row>
    <row r="94" spans="2:4" ht="15">
      <c r="B94" s="104" t="s">
        <v>269</v>
      </c>
      <c r="C94" s="105" t="s">
        <v>375</v>
      </c>
      <c r="D94" s="106">
        <v>12</v>
      </c>
    </row>
    <row r="95" spans="2:4" ht="15">
      <c r="B95" s="101" t="s">
        <v>271</v>
      </c>
      <c r="C95" s="102" t="s">
        <v>376</v>
      </c>
      <c r="D95" s="103">
        <v>10</v>
      </c>
    </row>
    <row r="96" spans="2:4" ht="15">
      <c r="B96" s="104" t="s">
        <v>273</v>
      </c>
      <c r="C96" s="105" t="s">
        <v>377</v>
      </c>
      <c r="D96" s="106">
        <v>12</v>
      </c>
    </row>
    <row r="97" spans="2:4" ht="15">
      <c r="B97" s="101" t="s">
        <v>275</v>
      </c>
      <c r="C97" s="102" t="s">
        <v>378</v>
      </c>
      <c r="D97" s="103">
        <v>7</v>
      </c>
    </row>
    <row r="98" spans="2:4" ht="15">
      <c r="B98" s="104" t="s">
        <v>277</v>
      </c>
      <c r="C98" s="105" t="s">
        <v>379</v>
      </c>
      <c r="D98" s="106">
        <v>12</v>
      </c>
    </row>
    <row r="99" spans="2:4" ht="15">
      <c r="B99" s="101" t="s">
        <v>279</v>
      </c>
      <c r="C99" s="102" t="s">
        <v>380</v>
      </c>
      <c r="D99" s="103">
        <v>11</v>
      </c>
    </row>
    <row r="100" spans="2:4" ht="15">
      <c r="B100" s="104" t="s">
        <v>281</v>
      </c>
      <c r="C100" s="105" t="s">
        <v>381</v>
      </c>
      <c r="D100" s="106">
        <v>10</v>
      </c>
    </row>
    <row r="101" spans="2:4" ht="15">
      <c r="B101" s="101" t="s">
        <v>283</v>
      </c>
      <c r="C101" s="102" t="s">
        <v>382</v>
      </c>
      <c r="D101" s="103">
        <v>9</v>
      </c>
    </row>
    <row r="102" spans="2:4" ht="15">
      <c r="B102" s="104" t="s">
        <v>285</v>
      </c>
      <c r="C102" s="105" t="s">
        <v>383</v>
      </c>
      <c r="D102" s="106">
        <v>10</v>
      </c>
    </row>
    <row r="103" spans="2:4" ht="15">
      <c r="B103" s="101" t="s">
        <v>287</v>
      </c>
      <c r="C103" s="102" t="s">
        <v>384</v>
      </c>
      <c r="D103" s="103">
        <v>10</v>
      </c>
    </row>
    <row r="104" spans="2:4" ht="15">
      <c r="B104" s="104" t="s">
        <v>289</v>
      </c>
      <c r="C104" s="105" t="s">
        <v>385</v>
      </c>
      <c r="D104" s="106">
        <v>7</v>
      </c>
    </row>
    <row r="105" spans="2:4" ht="15">
      <c r="B105" s="101" t="s">
        <v>818</v>
      </c>
      <c r="C105" s="102" t="s">
        <v>386</v>
      </c>
      <c r="D105" s="103">
        <v>12</v>
      </c>
    </row>
    <row r="106" spans="2:4" ht="15">
      <c r="B106" s="104" t="s">
        <v>293</v>
      </c>
      <c r="C106" s="105" t="s">
        <v>387</v>
      </c>
      <c r="D106" s="106">
        <v>9</v>
      </c>
    </row>
    <row r="107" spans="2:4" ht="15">
      <c r="B107" s="101" t="s">
        <v>295</v>
      </c>
      <c r="C107" s="102" t="s">
        <v>388</v>
      </c>
      <c r="D107" s="103">
        <v>10</v>
      </c>
    </row>
    <row r="108" spans="2:4" ht="15">
      <c r="B108" s="104" t="s">
        <v>297</v>
      </c>
      <c r="C108" s="105" t="s">
        <v>389</v>
      </c>
      <c r="D108" s="106">
        <v>5</v>
      </c>
    </row>
    <row r="109" spans="2:4" ht="15">
      <c r="B109" s="101" t="s">
        <v>299</v>
      </c>
      <c r="C109" s="102" t="s">
        <v>390</v>
      </c>
      <c r="D109" s="103">
        <v>15</v>
      </c>
    </row>
    <row r="110" spans="2:4" ht="15">
      <c r="B110" s="104" t="s">
        <v>301</v>
      </c>
      <c r="C110" s="105" t="s">
        <v>391</v>
      </c>
      <c r="D110" s="106">
        <v>12</v>
      </c>
    </row>
    <row r="111" spans="2:4" ht="15">
      <c r="B111" s="101" t="s">
        <v>303</v>
      </c>
      <c r="C111" s="102" t="s">
        <v>392</v>
      </c>
      <c r="D111" s="103">
        <v>9</v>
      </c>
    </row>
    <row r="112" spans="2:4" ht="15">
      <c r="B112" s="104" t="s">
        <v>304</v>
      </c>
      <c r="C112" s="105" t="s">
        <v>393</v>
      </c>
      <c r="D112" s="106">
        <v>10</v>
      </c>
    </row>
    <row r="113" spans="2:4" ht="15">
      <c r="B113" s="101" t="s">
        <v>306</v>
      </c>
      <c r="C113" s="102" t="s">
        <v>394</v>
      </c>
      <c r="D113" s="103">
        <v>16</v>
      </c>
    </row>
    <row r="114" spans="2:4" ht="15">
      <c r="B114" s="104" t="s">
        <v>308</v>
      </c>
      <c r="C114" s="105" t="s">
        <v>395</v>
      </c>
      <c r="D114" s="106">
        <v>10</v>
      </c>
    </row>
    <row r="115" spans="2:4" ht="15">
      <c r="B115" s="101" t="s">
        <v>310</v>
      </c>
      <c r="C115" s="102" t="s">
        <v>396</v>
      </c>
      <c r="D115" s="103">
        <v>7</v>
      </c>
    </row>
    <row r="116" spans="2:4" ht="15">
      <c r="B116" s="104" t="s">
        <v>312</v>
      </c>
      <c r="C116" s="105" t="s">
        <v>397</v>
      </c>
      <c r="D116" s="106">
        <v>6</v>
      </c>
    </row>
    <row r="117" spans="2:4" ht="15">
      <c r="B117" s="101" t="s">
        <v>314</v>
      </c>
      <c r="C117" s="102" t="s">
        <v>398</v>
      </c>
      <c r="D117" s="103">
        <v>7</v>
      </c>
    </row>
    <row r="118" spans="2:4" ht="15">
      <c r="B118" s="104" t="s">
        <v>316</v>
      </c>
      <c r="C118" s="105" t="s">
        <v>399</v>
      </c>
      <c r="D118" s="106">
        <v>9</v>
      </c>
    </row>
    <row r="119" spans="2:4" ht="15">
      <c r="B119" s="101" t="s">
        <v>318</v>
      </c>
      <c r="C119" s="102" t="s">
        <v>400</v>
      </c>
      <c r="D119" s="103">
        <v>12</v>
      </c>
    </row>
    <row r="120" spans="2:4" ht="15">
      <c r="B120" s="104" t="s">
        <v>320</v>
      </c>
      <c r="C120" s="105" t="s">
        <v>401</v>
      </c>
      <c r="D120" s="106">
        <v>10</v>
      </c>
    </row>
    <row r="121" spans="2:4" ht="15">
      <c r="B121" s="101" t="s">
        <v>322</v>
      </c>
      <c r="C121" s="102" t="s">
        <v>402</v>
      </c>
      <c r="D121" s="103">
        <v>6</v>
      </c>
    </row>
    <row r="122" spans="2:4" ht="15">
      <c r="B122" s="104" t="s">
        <v>323</v>
      </c>
      <c r="C122" s="105" t="s">
        <v>403</v>
      </c>
      <c r="D122" s="106">
        <v>10</v>
      </c>
    </row>
    <row r="123" spans="2:4" ht="15">
      <c r="B123" s="101" t="s">
        <v>325</v>
      </c>
      <c r="C123" s="102" t="s">
        <v>404</v>
      </c>
      <c r="D123" s="103">
        <v>10</v>
      </c>
    </row>
    <row r="124" spans="2:4" ht="15">
      <c r="B124" s="104" t="s">
        <v>327</v>
      </c>
      <c r="C124" s="105" t="s">
        <v>405</v>
      </c>
      <c r="D124" s="106">
        <v>10</v>
      </c>
    </row>
    <row r="125" spans="2:4" ht="15">
      <c r="B125" s="101" t="s">
        <v>329</v>
      </c>
      <c r="C125" s="102" t="s">
        <v>406</v>
      </c>
      <c r="D125" s="103">
        <v>30</v>
      </c>
    </row>
    <row r="126" spans="2:4" ht="15">
      <c r="B126" s="104" t="s">
        <v>330</v>
      </c>
      <c r="C126" s="105" t="s">
        <v>407</v>
      </c>
      <c r="D126" s="106">
        <v>6</v>
      </c>
    </row>
    <row r="127" spans="2:4" ht="15">
      <c r="B127" s="101" t="s">
        <v>332</v>
      </c>
      <c r="C127" s="102" t="s">
        <v>408</v>
      </c>
      <c r="D127" s="103">
        <v>8</v>
      </c>
    </row>
    <row r="128" spans="2:4" ht="15">
      <c r="B128" s="104" t="s">
        <v>334</v>
      </c>
      <c r="C128" s="105" t="s">
        <v>409</v>
      </c>
      <c r="D128" s="106">
        <v>10</v>
      </c>
    </row>
    <row r="129" spans="2:4" ht="15">
      <c r="B129" s="101" t="s">
        <v>336</v>
      </c>
      <c r="C129" s="102" t="s">
        <v>410</v>
      </c>
      <c r="D129" s="103">
        <v>10</v>
      </c>
    </row>
    <row r="130" spans="2:4" ht="15">
      <c r="B130" s="104" t="s">
        <v>338</v>
      </c>
      <c r="C130" s="105" t="s">
        <v>411</v>
      </c>
      <c r="D130" s="106">
        <v>15</v>
      </c>
    </row>
    <row r="131" spans="2:4" ht="15">
      <c r="B131" s="101" t="s">
        <v>340</v>
      </c>
      <c r="C131" s="102" t="s">
        <v>412</v>
      </c>
      <c r="D131" s="103">
        <v>25</v>
      </c>
    </row>
    <row r="132" spans="2:4" ht="15">
      <c r="B132" s="104" t="s">
        <v>342</v>
      </c>
      <c r="C132" s="105" t="s">
        <v>413</v>
      </c>
      <c r="D132" s="106">
        <v>10</v>
      </c>
    </row>
    <row r="133" spans="2:4" ht="15">
      <c r="B133" s="101" t="s">
        <v>344</v>
      </c>
      <c r="C133" s="102" t="s">
        <v>414</v>
      </c>
      <c r="D133" s="103">
        <v>12</v>
      </c>
    </row>
    <row r="134" spans="2:4" ht="15">
      <c r="B134" s="104" t="s">
        <v>346</v>
      </c>
      <c r="C134" s="105" t="s">
        <v>415</v>
      </c>
      <c r="D134" s="106">
        <v>16</v>
      </c>
    </row>
    <row r="135" spans="2:4" ht="15">
      <c r="B135" s="101" t="s">
        <v>416</v>
      </c>
      <c r="C135" s="102" t="s">
        <v>417</v>
      </c>
      <c r="D135" s="103">
        <v>16</v>
      </c>
    </row>
    <row r="136" spans="2:4" ht="15">
      <c r="B136" s="104" t="s">
        <v>418</v>
      </c>
      <c r="C136" s="105" t="s">
        <v>419</v>
      </c>
      <c r="D136" s="106">
        <v>35</v>
      </c>
    </row>
    <row r="137" spans="2:4" ht="15">
      <c r="B137" s="101" t="s">
        <v>420</v>
      </c>
      <c r="C137" s="102" t="s">
        <v>421</v>
      </c>
      <c r="D137" s="103">
        <v>15</v>
      </c>
    </row>
    <row r="138" spans="2:4" ht="15">
      <c r="B138" s="104" t="s">
        <v>422</v>
      </c>
      <c r="C138" s="105" t="s">
        <v>423</v>
      </c>
      <c r="D138" s="106">
        <v>10</v>
      </c>
    </row>
    <row r="139" spans="2:4" ht="15">
      <c r="B139" s="101" t="s">
        <v>424</v>
      </c>
      <c r="C139" s="102" t="s">
        <v>425</v>
      </c>
      <c r="D139" s="103">
        <v>9</v>
      </c>
    </row>
    <row r="140" spans="2:4" ht="15">
      <c r="B140" s="104" t="s">
        <v>426</v>
      </c>
      <c r="C140" s="105" t="s">
        <v>427</v>
      </c>
      <c r="D140" s="106">
        <v>15</v>
      </c>
    </row>
    <row r="141" spans="2:4" ht="15">
      <c r="B141" s="101" t="s">
        <v>428</v>
      </c>
      <c r="C141" s="102" t="s">
        <v>429</v>
      </c>
      <c r="D141" s="103">
        <v>9</v>
      </c>
    </row>
    <row r="142" spans="2:4" ht="15">
      <c r="B142" s="104" t="s">
        <v>430</v>
      </c>
      <c r="C142" s="105" t="s">
        <v>431</v>
      </c>
      <c r="D142" s="106">
        <v>10</v>
      </c>
    </row>
    <row r="143" spans="2:4" ht="15">
      <c r="B143" s="101" t="s">
        <v>432</v>
      </c>
      <c r="C143" s="102" t="s">
        <v>433</v>
      </c>
      <c r="D143" s="103">
        <v>10</v>
      </c>
    </row>
    <row r="144" spans="2:4" ht="15">
      <c r="B144" s="104" t="s">
        <v>434</v>
      </c>
      <c r="C144" s="105" t="s">
        <v>435</v>
      </c>
      <c r="D144" s="106">
        <v>8</v>
      </c>
    </row>
    <row r="145" spans="2:4" ht="15">
      <c r="B145" s="101" t="s">
        <v>436</v>
      </c>
      <c r="C145" s="102" t="s">
        <v>437</v>
      </c>
      <c r="D145" s="103">
        <v>9</v>
      </c>
    </row>
    <row r="146" spans="2:4" ht="15">
      <c r="B146" s="104" t="s">
        <v>438</v>
      </c>
      <c r="C146" s="105" t="s">
        <v>439</v>
      </c>
      <c r="D146" s="106">
        <v>11</v>
      </c>
    </row>
    <row r="147" spans="2:4" ht="15">
      <c r="B147" s="101" t="s">
        <v>440</v>
      </c>
      <c r="C147" s="102" t="s">
        <v>441</v>
      </c>
      <c r="D147" s="103">
        <v>10</v>
      </c>
    </row>
    <row r="148" spans="2:4" ht="15">
      <c r="B148" s="104" t="s">
        <v>442</v>
      </c>
      <c r="C148" s="105" t="s">
        <v>443</v>
      </c>
      <c r="D148" s="106">
        <v>12</v>
      </c>
    </row>
    <row r="149" spans="2:4" ht="15">
      <c r="B149" s="101" t="s">
        <v>444</v>
      </c>
      <c r="C149" s="102" t="s">
        <v>445</v>
      </c>
      <c r="D149" s="103">
        <v>7</v>
      </c>
    </row>
    <row r="150" spans="2:4" ht="15">
      <c r="B150" s="104" t="s">
        <v>446</v>
      </c>
      <c r="C150" s="105" t="s">
        <v>447</v>
      </c>
      <c r="D150" s="106">
        <v>35</v>
      </c>
    </row>
    <row r="151" spans="2:4" ht="15">
      <c r="B151" s="101" t="s">
        <v>448</v>
      </c>
      <c r="C151" s="102" t="s">
        <v>449</v>
      </c>
      <c r="D151" s="103">
        <v>9</v>
      </c>
    </row>
    <row r="152" spans="2:4" ht="15">
      <c r="B152" s="104" t="s">
        <v>450</v>
      </c>
      <c r="C152" s="105" t="s">
        <v>451</v>
      </c>
      <c r="D152" s="106">
        <v>10</v>
      </c>
    </row>
    <row r="153" spans="2:4" ht="15">
      <c r="B153" s="101" t="s">
        <v>452</v>
      </c>
      <c r="C153" s="102" t="s">
        <v>453</v>
      </c>
      <c r="D153" s="103">
        <v>8</v>
      </c>
    </row>
    <row r="154" spans="2:4" ht="15">
      <c r="B154" s="104" t="s">
        <v>454</v>
      </c>
      <c r="C154" s="105" t="s">
        <v>455</v>
      </c>
      <c r="D154" s="106">
        <v>12</v>
      </c>
    </row>
    <row r="155" spans="2:4" ht="15">
      <c r="B155" s="101" t="s">
        <v>456</v>
      </c>
      <c r="C155" s="102" t="s">
        <v>457</v>
      </c>
      <c r="D155" s="103">
        <v>6</v>
      </c>
    </row>
    <row r="156" spans="2:4" ht="15">
      <c r="B156" s="104" t="s">
        <v>458</v>
      </c>
      <c r="C156" s="105" t="s">
        <v>459</v>
      </c>
      <c r="D156" s="106">
        <v>6</v>
      </c>
    </row>
    <row r="157" spans="2:4" ht="15">
      <c r="B157" s="101" t="s">
        <v>460</v>
      </c>
      <c r="C157" s="102" t="s">
        <v>461</v>
      </c>
      <c r="D157" s="103">
        <v>20</v>
      </c>
    </row>
    <row r="158" spans="2:4" ht="15">
      <c r="B158" s="104" t="s">
        <v>462</v>
      </c>
      <c r="C158" s="105" t="s">
        <v>463</v>
      </c>
      <c r="D158" s="106">
        <v>20</v>
      </c>
    </row>
    <row r="159" spans="2:4" ht="15">
      <c r="B159" s="101" t="s">
        <v>464</v>
      </c>
      <c r="C159" s="102" t="s">
        <v>465</v>
      </c>
      <c r="D159" s="103">
        <v>9</v>
      </c>
    </row>
    <row r="160" spans="2:4" ht="15">
      <c r="B160" s="104" t="s">
        <v>466</v>
      </c>
      <c r="C160" s="105" t="s">
        <v>467</v>
      </c>
      <c r="D160" s="106">
        <v>9</v>
      </c>
    </row>
    <row r="161" spans="2:4" ht="15">
      <c r="B161" s="101" t="s">
        <v>468</v>
      </c>
      <c r="C161" s="102" t="s">
        <v>469</v>
      </c>
      <c r="D161" s="103">
        <v>10</v>
      </c>
    </row>
    <row r="162" spans="2:4" ht="15">
      <c r="B162" s="104" t="s">
        <v>470</v>
      </c>
      <c r="C162" s="105" t="s">
        <v>471</v>
      </c>
      <c r="D162" s="106">
        <v>10</v>
      </c>
    </row>
    <row r="163" spans="2:4" ht="15">
      <c r="B163" s="101" t="s">
        <v>472</v>
      </c>
      <c r="C163" s="102" t="s">
        <v>473</v>
      </c>
      <c r="D163" s="103">
        <v>6</v>
      </c>
    </row>
    <row r="164" spans="2:4" ht="15">
      <c r="B164" s="104" t="s">
        <v>474</v>
      </c>
      <c r="C164" s="105" t="s">
        <v>475</v>
      </c>
      <c r="D164" s="111">
        <v>1.5</v>
      </c>
    </row>
    <row r="165" spans="2:4" ht="15">
      <c r="B165" s="101" t="s">
        <v>476</v>
      </c>
      <c r="C165" s="102" t="s">
        <v>477</v>
      </c>
      <c r="D165" s="103">
        <v>5</v>
      </c>
    </row>
    <row r="166" spans="2:4" ht="15">
      <c r="B166" s="104" t="s">
        <v>478</v>
      </c>
      <c r="C166" s="105" t="s">
        <v>479</v>
      </c>
      <c r="D166" s="106">
        <v>10</v>
      </c>
    </row>
    <row r="167" spans="2:4" ht="15">
      <c r="B167" s="101" t="s">
        <v>480</v>
      </c>
      <c r="C167" s="102" t="s">
        <v>481</v>
      </c>
      <c r="D167" s="103">
        <v>7</v>
      </c>
    </row>
    <row r="168" spans="2:4" ht="15">
      <c r="B168" s="104" t="s">
        <v>482</v>
      </c>
      <c r="C168" s="105" t="s">
        <v>483</v>
      </c>
      <c r="D168" s="106">
        <v>7</v>
      </c>
    </row>
    <row r="169" spans="2:4" ht="15">
      <c r="B169" s="101" t="s">
        <v>484</v>
      </c>
      <c r="C169" s="102" t="s">
        <v>485</v>
      </c>
      <c r="D169" s="103">
        <v>9</v>
      </c>
    </row>
    <row r="170" spans="2:4" ht="15">
      <c r="B170" s="104" t="s">
        <v>486</v>
      </c>
      <c r="C170" s="105" t="s">
        <v>487</v>
      </c>
      <c r="D170" s="106">
        <v>9</v>
      </c>
    </row>
    <row r="171" spans="2:4" ht="15">
      <c r="B171" s="101" t="s">
        <v>488</v>
      </c>
      <c r="C171" s="102" t="s">
        <v>489</v>
      </c>
      <c r="D171" s="103">
        <v>12</v>
      </c>
    </row>
    <row r="172" spans="2:4" ht="15">
      <c r="B172" s="104" t="s">
        <v>490</v>
      </c>
      <c r="C172" s="105" t="s">
        <v>491</v>
      </c>
      <c r="D172" s="106">
        <v>11</v>
      </c>
    </row>
    <row r="173" spans="2:4" ht="15">
      <c r="B173" s="101" t="s">
        <v>492</v>
      </c>
      <c r="C173" s="102" t="s">
        <v>493</v>
      </c>
      <c r="D173" s="103">
        <v>10</v>
      </c>
    </row>
    <row r="174" spans="2:4" ht="15">
      <c r="B174" s="104" t="s">
        <v>494</v>
      </c>
      <c r="C174" s="105" t="s">
        <v>819</v>
      </c>
      <c r="D174" s="106">
        <v>25</v>
      </c>
    </row>
    <row r="175" spans="2:4" ht="15">
      <c r="B175" s="101" t="s">
        <v>495</v>
      </c>
      <c r="C175" s="102" t="s">
        <v>496</v>
      </c>
      <c r="D175" s="103">
        <v>10</v>
      </c>
    </row>
    <row r="176" spans="2:4" ht="15">
      <c r="B176" s="104" t="s">
        <v>497</v>
      </c>
      <c r="C176" s="105" t="s">
        <v>498</v>
      </c>
      <c r="D176" s="106">
        <v>10</v>
      </c>
    </row>
    <row r="177" spans="2:4" ht="15">
      <c r="B177" s="101" t="s">
        <v>499</v>
      </c>
      <c r="C177" s="102" t="s">
        <v>500</v>
      </c>
      <c r="D177" s="103">
        <v>40</v>
      </c>
    </row>
    <row r="178" spans="2:4" ht="15">
      <c r="B178" s="104" t="s">
        <v>501</v>
      </c>
      <c r="C178" s="105" t="s">
        <v>502</v>
      </c>
      <c r="D178" s="106">
        <v>9</v>
      </c>
    </row>
    <row r="179" spans="2:4" ht="15">
      <c r="B179" s="101" t="s">
        <v>503</v>
      </c>
      <c r="C179" s="102" t="s">
        <v>504</v>
      </c>
      <c r="D179" s="103">
        <v>8</v>
      </c>
    </row>
    <row r="180" spans="2:4" ht="15">
      <c r="B180" s="104" t="s">
        <v>505</v>
      </c>
      <c r="C180" s="105" t="s">
        <v>506</v>
      </c>
      <c r="D180" s="106">
        <v>7</v>
      </c>
    </row>
    <row r="181" spans="2:4" ht="15">
      <c r="B181" s="101" t="s">
        <v>507</v>
      </c>
      <c r="C181" s="102" t="s">
        <v>508</v>
      </c>
      <c r="D181" s="103">
        <v>7</v>
      </c>
    </row>
    <row r="182" spans="2:4" ht="15">
      <c r="B182" s="104" t="s">
        <v>509</v>
      </c>
      <c r="C182" s="105" t="s">
        <v>510</v>
      </c>
      <c r="D182" s="106">
        <v>10</v>
      </c>
    </row>
    <row r="183" spans="2:4" ht="15">
      <c r="B183" s="101" t="s">
        <v>511</v>
      </c>
      <c r="C183" s="102" t="s">
        <v>512</v>
      </c>
      <c r="D183" s="103">
        <v>7</v>
      </c>
    </row>
    <row r="184" spans="2:4" ht="15">
      <c r="B184" s="104" t="s">
        <v>513</v>
      </c>
      <c r="C184" s="105" t="s">
        <v>514</v>
      </c>
      <c r="D184" s="106">
        <v>5</v>
      </c>
    </row>
    <row r="185" spans="2:4" ht="15">
      <c r="B185" s="101" t="s">
        <v>515</v>
      </c>
      <c r="C185" s="102" t="s">
        <v>516</v>
      </c>
      <c r="D185" s="103">
        <v>10</v>
      </c>
    </row>
    <row r="186" spans="2:4" ht="15">
      <c r="B186" s="104" t="s">
        <v>517</v>
      </c>
      <c r="C186" s="105" t="s">
        <v>518</v>
      </c>
      <c r="D186" s="106">
        <v>9</v>
      </c>
    </row>
    <row r="187" spans="2:4" ht="15">
      <c r="B187" s="101" t="s">
        <v>519</v>
      </c>
      <c r="C187" s="102" t="s">
        <v>820</v>
      </c>
      <c r="D187" s="103">
        <v>10</v>
      </c>
    </row>
    <row r="188" spans="2:4" ht="15">
      <c r="B188" s="104" t="s">
        <v>519</v>
      </c>
      <c r="C188" s="105" t="s">
        <v>821</v>
      </c>
      <c r="D188" s="106">
        <v>35</v>
      </c>
    </row>
    <row r="189" spans="2:4" ht="15">
      <c r="B189" s="101" t="s">
        <v>520</v>
      </c>
      <c r="C189" s="102" t="s">
        <v>521</v>
      </c>
      <c r="D189" s="103">
        <v>7</v>
      </c>
    </row>
    <row r="190" spans="2:4" ht="15">
      <c r="B190" s="104" t="s">
        <v>522</v>
      </c>
      <c r="C190" s="105" t="s">
        <v>523</v>
      </c>
      <c r="D190" s="106">
        <v>9</v>
      </c>
    </row>
    <row r="191" spans="2:4" ht="15">
      <c r="B191" s="101" t="s">
        <v>524</v>
      </c>
      <c r="C191" s="102" t="s">
        <v>525</v>
      </c>
      <c r="D191" s="103">
        <v>7</v>
      </c>
    </row>
    <row r="192" spans="2:4" ht="15">
      <c r="B192" s="104" t="s">
        <v>526</v>
      </c>
      <c r="C192" s="105" t="s">
        <v>527</v>
      </c>
      <c r="D192" s="106">
        <v>7</v>
      </c>
    </row>
    <row r="193" spans="2:4" ht="15">
      <c r="B193" s="101" t="s">
        <v>528</v>
      </c>
      <c r="C193" s="102" t="s">
        <v>529</v>
      </c>
      <c r="D193" s="103">
        <v>15</v>
      </c>
    </row>
    <row r="194" spans="2:4" ht="15">
      <c r="B194" s="104" t="s">
        <v>530</v>
      </c>
      <c r="C194" s="105" t="s">
        <v>531</v>
      </c>
      <c r="D194" s="106">
        <v>9</v>
      </c>
    </row>
    <row r="195" spans="2:4" ht="15">
      <c r="B195" s="101" t="s">
        <v>532</v>
      </c>
      <c r="C195" s="102" t="s">
        <v>533</v>
      </c>
      <c r="D195" s="103">
        <v>6</v>
      </c>
    </row>
    <row r="196" spans="2:4" ht="15">
      <c r="B196" s="104" t="s">
        <v>534</v>
      </c>
      <c r="C196" s="105" t="s">
        <v>535</v>
      </c>
      <c r="D196" s="106">
        <v>7</v>
      </c>
    </row>
    <row r="197" spans="2:4" ht="15">
      <c r="B197" s="101" t="s">
        <v>536</v>
      </c>
      <c r="C197" s="102" t="s">
        <v>537</v>
      </c>
      <c r="D197" s="103">
        <v>9</v>
      </c>
    </row>
    <row r="198" spans="2:4" ht="15">
      <c r="B198" s="104" t="s">
        <v>538</v>
      </c>
      <c r="C198" s="105" t="s">
        <v>539</v>
      </c>
      <c r="D198" s="106">
        <v>9</v>
      </c>
    </row>
    <row r="199" spans="2:4" ht="15">
      <c r="B199" s="101" t="s">
        <v>540</v>
      </c>
      <c r="C199" s="102" t="s">
        <v>541</v>
      </c>
      <c r="D199" s="103">
        <v>10</v>
      </c>
    </row>
    <row r="200" spans="2:4" ht="15">
      <c r="B200" s="104" t="s">
        <v>542</v>
      </c>
      <c r="C200" s="105" t="s">
        <v>543</v>
      </c>
      <c r="D200" s="106">
        <v>9</v>
      </c>
    </row>
    <row r="201" spans="2:4" ht="15">
      <c r="B201" s="101" t="s">
        <v>544</v>
      </c>
      <c r="C201" s="102" t="s">
        <v>545</v>
      </c>
      <c r="D201" s="103">
        <v>7</v>
      </c>
    </row>
    <row r="202" spans="2:4" ht="15">
      <c r="B202" s="104" t="s">
        <v>546</v>
      </c>
      <c r="C202" s="105" t="s">
        <v>547</v>
      </c>
      <c r="D202" s="106">
        <v>8</v>
      </c>
    </row>
    <row r="203" spans="2:4" ht="15">
      <c r="B203" s="101" t="s">
        <v>850</v>
      </c>
      <c r="C203" s="102" t="s">
        <v>871</v>
      </c>
      <c r="D203" s="103">
        <v>20</v>
      </c>
    </row>
    <row r="204" spans="2:4" ht="15">
      <c r="B204" s="104" t="s">
        <v>851</v>
      </c>
      <c r="C204" s="117" t="s">
        <v>866</v>
      </c>
      <c r="D204" s="106">
        <v>13</v>
      </c>
    </row>
    <row r="205" spans="2:4" ht="15">
      <c r="B205" s="101" t="s">
        <v>852</v>
      </c>
      <c r="C205" s="116" t="s">
        <v>872</v>
      </c>
      <c r="D205" s="103">
        <v>12</v>
      </c>
    </row>
    <row r="206" spans="2:4" ht="15">
      <c r="B206" s="104" t="s">
        <v>853</v>
      </c>
      <c r="C206" s="117" t="s">
        <v>873</v>
      </c>
      <c r="D206" s="106">
        <v>10</v>
      </c>
    </row>
    <row r="207" spans="2:4" ht="15">
      <c r="B207" s="101" t="s">
        <v>854</v>
      </c>
      <c r="C207" s="116" t="s">
        <v>874</v>
      </c>
      <c r="D207" s="103">
        <v>12</v>
      </c>
    </row>
    <row r="208" spans="2:4" ht="15">
      <c r="B208" s="104" t="s">
        <v>855</v>
      </c>
      <c r="C208" s="117" t="s">
        <v>867</v>
      </c>
      <c r="D208" s="106">
        <v>8</v>
      </c>
    </row>
    <row r="209" spans="2:4" ht="15">
      <c r="B209" s="101" t="s">
        <v>856</v>
      </c>
      <c r="C209" s="116" t="s">
        <v>875</v>
      </c>
      <c r="D209" s="103">
        <v>13</v>
      </c>
    </row>
    <row r="210" spans="2:4" ht="15">
      <c r="B210" s="104" t="s">
        <v>857</v>
      </c>
      <c r="C210" s="117" t="s">
        <v>868</v>
      </c>
      <c r="D210" s="106">
        <v>10</v>
      </c>
    </row>
    <row r="211" spans="2:4" ht="15">
      <c r="B211" s="101" t="s">
        <v>858</v>
      </c>
      <c r="C211" s="116" t="s">
        <v>869</v>
      </c>
      <c r="D211" s="103">
        <v>10</v>
      </c>
    </row>
    <row r="212" spans="2:4" ht="15">
      <c r="B212" s="104" t="s">
        <v>859</v>
      </c>
      <c r="C212" s="117" t="s">
        <v>876</v>
      </c>
      <c r="D212" s="106">
        <v>10</v>
      </c>
    </row>
    <row r="213" spans="2:4" ht="15">
      <c r="B213" s="101" t="s">
        <v>860</v>
      </c>
      <c r="C213" s="116" t="s">
        <v>877</v>
      </c>
      <c r="D213" s="103">
        <v>8</v>
      </c>
    </row>
    <row r="214" spans="2:4" ht="15">
      <c r="B214" s="104" t="s">
        <v>861</v>
      </c>
      <c r="C214" s="117" t="s">
        <v>4</v>
      </c>
      <c r="D214" s="106">
        <v>12</v>
      </c>
    </row>
    <row r="215" spans="2:4" ht="15">
      <c r="B215" s="101" t="s">
        <v>862</v>
      </c>
      <c r="C215" s="116" t="s">
        <v>5</v>
      </c>
      <c r="D215" s="103">
        <v>12</v>
      </c>
    </row>
    <row r="216" spans="2:4" ht="15">
      <c r="B216" s="104" t="s">
        <v>863</v>
      </c>
      <c r="C216" s="117" t="s">
        <v>6</v>
      </c>
      <c r="D216" s="106">
        <v>10</v>
      </c>
    </row>
    <row r="217" spans="2:4" ht="15">
      <c r="B217" s="101" t="s">
        <v>863</v>
      </c>
      <c r="C217" s="116" t="s">
        <v>7</v>
      </c>
      <c r="D217" s="103">
        <v>35</v>
      </c>
    </row>
    <row r="218" spans="2:4" ht="15">
      <c r="B218" s="104" t="s">
        <v>864</v>
      </c>
      <c r="C218" s="117" t="s">
        <v>8</v>
      </c>
      <c r="D218" s="106">
        <v>15</v>
      </c>
    </row>
    <row r="219" spans="2:4" ht="15">
      <c r="B219" s="101" t="s">
        <v>865</v>
      </c>
      <c r="C219" s="118" t="s">
        <v>870</v>
      </c>
      <c r="D219" s="103">
        <v>9</v>
      </c>
    </row>
    <row r="220" spans="2:4" ht="15">
      <c r="B220" s="107"/>
      <c r="C220" s="108" t="s">
        <v>548</v>
      </c>
      <c r="D220" s="109"/>
    </row>
    <row r="221" spans="2:4" ht="15">
      <c r="B221" s="104" t="s">
        <v>251</v>
      </c>
      <c r="C221" s="105" t="s">
        <v>549</v>
      </c>
      <c r="D221" s="106">
        <v>10</v>
      </c>
    </row>
    <row r="222" spans="2:4" ht="15">
      <c r="B222" s="101" t="s">
        <v>253</v>
      </c>
      <c r="C222" s="102" t="s">
        <v>550</v>
      </c>
      <c r="D222" s="103">
        <v>5</v>
      </c>
    </row>
    <row r="223" spans="2:4" ht="15">
      <c r="B223" s="104" t="s">
        <v>255</v>
      </c>
      <c r="C223" s="105" t="s">
        <v>822</v>
      </c>
      <c r="D223" s="106">
        <v>4</v>
      </c>
    </row>
    <row r="224" spans="2:4" ht="15">
      <c r="B224" s="101" t="s">
        <v>257</v>
      </c>
      <c r="C224" s="102" t="s">
        <v>551</v>
      </c>
      <c r="D224" s="103">
        <v>8</v>
      </c>
    </row>
    <row r="225" spans="2:4" ht="15">
      <c r="B225" s="104" t="s">
        <v>259</v>
      </c>
      <c r="C225" s="105" t="s">
        <v>552</v>
      </c>
      <c r="D225" s="106">
        <v>6</v>
      </c>
    </row>
    <row r="226" spans="2:4" ht="15">
      <c r="B226" s="101" t="s">
        <v>261</v>
      </c>
      <c r="C226" s="102" t="s">
        <v>553</v>
      </c>
      <c r="D226" s="103">
        <v>6</v>
      </c>
    </row>
    <row r="227" spans="2:4" ht="15">
      <c r="B227" s="104" t="s">
        <v>263</v>
      </c>
      <c r="C227" s="105" t="s">
        <v>554</v>
      </c>
      <c r="D227" s="106">
        <v>9</v>
      </c>
    </row>
    <row r="228" spans="2:4" ht="15">
      <c r="B228" s="101" t="s">
        <v>265</v>
      </c>
      <c r="C228" s="102" t="s">
        <v>555</v>
      </c>
      <c r="D228" s="103">
        <v>4</v>
      </c>
    </row>
    <row r="229" spans="2:4" ht="15">
      <c r="B229" s="104" t="s">
        <v>267</v>
      </c>
      <c r="C229" s="105" t="s">
        <v>556</v>
      </c>
      <c r="D229" s="106">
        <v>18</v>
      </c>
    </row>
    <row r="230" spans="2:4" ht="15">
      <c r="B230" s="101" t="s">
        <v>269</v>
      </c>
      <c r="C230" s="102" t="s">
        <v>557</v>
      </c>
      <c r="D230" s="103">
        <v>6</v>
      </c>
    </row>
    <row r="231" spans="2:4" ht="15">
      <c r="B231" s="104" t="s">
        <v>271</v>
      </c>
      <c r="C231" s="105" t="s">
        <v>558</v>
      </c>
      <c r="D231" s="106">
        <v>7</v>
      </c>
    </row>
    <row r="232" spans="2:4" ht="15">
      <c r="B232" s="101" t="s">
        <v>273</v>
      </c>
      <c r="C232" s="102" t="s">
        <v>559</v>
      </c>
      <c r="D232" s="103">
        <v>8</v>
      </c>
    </row>
    <row r="233" spans="2:4" ht="15">
      <c r="B233" s="104" t="s">
        <v>275</v>
      </c>
      <c r="C233" s="105" t="s">
        <v>560</v>
      </c>
      <c r="D233" s="106">
        <v>10</v>
      </c>
    </row>
    <row r="234" spans="2:4" ht="15">
      <c r="B234" s="101" t="s">
        <v>277</v>
      </c>
      <c r="C234" s="102" t="s">
        <v>561</v>
      </c>
      <c r="D234" s="103">
        <v>6</v>
      </c>
    </row>
    <row r="235" spans="2:4" ht="15">
      <c r="B235" s="104" t="s">
        <v>279</v>
      </c>
      <c r="C235" s="105" t="s">
        <v>562</v>
      </c>
      <c r="D235" s="106">
        <v>7</v>
      </c>
    </row>
    <row r="236" spans="2:4" ht="15">
      <c r="B236" s="101" t="s">
        <v>281</v>
      </c>
      <c r="C236" s="102" t="s">
        <v>563</v>
      </c>
      <c r="D236" s="103">
        <v>5</v>
      </c>
    </row>
    <row r="237" spans="2:4" ht="15">
      <c r="B237" s="104" t="s">
        <v>283</v>
      </c>
      <c r="C237" s="105" t="s">
        <v>564</v>
      </c>
      <c r="D237" s="106">
        <v>5</v>
      </c>
    </row>
    <row r="238" spans="2:4" ht="15">
      <c r="B238" s="101" t="s">
        <v>285</v>
      </c>
      <c r="C238" s="102" t="s">
        <v>9</v>
      </c>
      <c r="D238" s="103">
        <v>20</v>
      </c>
    </row>
    <row r="239" spans="2:4" ht="15">
      <c r="B239" s="107"/>
      <c r="C239" s="108" t="s">
        <v>565</v>
      </c>
      <c r="D239" s="109"/>
    </row>
    <row r="240" spans="2:4" ht="15">
      <c r="B240" s="104" t="s">
        <v>251</v>
      </c>
      <c r="C240" s="105" t="s">
        <v>566</v>
      </c>
      <c r="D240" s="106">
        <v>9</v>
      </c>
    </row>
    <row r="241" spans="2:4" ht="15">
      <c r="B241" s="101" t="s">
        <v>253</v>
      </c>
      <c r="C241" s="102" t="s">
        <v>567</v>
      </c>
      <c r="D241" s="103">
        <v>9</v>
      </c>
    </row>
    <row r="242" spans="2:4" ht="15">
      <c r="B242" s="104" t="s">
        <v>255</v>
      </c>
      <c r="C242" s="105" t="s">
        <v>568</v>
      </c>
      <c r="D242" s="106">
        <v>18</v>
      </c>
    </row>
    <row r="243" spans="2:4" ht="15">
      <c r="B243" s="101" t="s">
        <v>257</v>
      </c>
      <c r="C243" s="102" t="s">
        <v>823</v>
      </c>
      <c r="D243" s="103">
        <v>6</v>
      </c>
    </row>
    <row r="244" spans="2:4" ht="15">
      <c r="B244" s="104" t="s">
        <v>257</v>
      </c>
      <c r="C244" s="105" t="s">
        <v>825</v>
      </c>
      <c r="D244" s="106">
        <v>6</v>
      </c>
    </row>
    <row r="245" spans="2:4" ht="15">
      <c r="B245" s="101" t="s">
        <v>257</v>
      </c>
      <c r="C245" s="102" t="s">
        <v>824</v>
      </c>
      <c r="D245" s="103">
        <v>8</v>
      </c>
    </row>
    <row r="246" spans="2:4" ht="15">
      <c r="B246" s="104" t="s">
        <v>259</v>
      </c>
      <c r="C246" s="105" t="s">
        <v>569</v>
      </c>
      <c r="D246" s="106">
        <v>15</v>
      </c>
    </row>
    <row r="247" spans="2:4" ht="15">
      <c r="B247" s="101" t="s">
        <v>261</v>
      </c>
      <c r="C247" s="102" t="s">
        <v>570</v>
      </c>
      <c r="D247" s="103">
        <v>9</v>
      </c>
    </row>
    <row r="248" spans="2:4" ht="15">
      <c r="B248" s="104" t="s">
        <v>263</v>
      </c>
      <c r="C248" s="105" t="s">
        <v>571</v>
      </c>
      <c r="D248" s="106">
        <v>10</v>
      </c>
    </row>
    <row r="249" spans="2:4" ht="15">
      <c r="B249" s="101" t="s">
        <v>265</v>
      </c>
      <c r="C249" s="102" t="s">
        <v>572</v>
      </c>
      <c r="D249" s="103">
        <v>8</v>
      </c>
    </row>
    <row r="250" spans="2:4" ht="15">
      <c r="B250" s="104" t="s">
        <v>267</v>
      </c>
      <c r="C250" s="105" t="s">
        <v>573</v>
      </c>
      <c r="D250" s="106">
        <v>10</v>
      </c>
    </row>
    <row r="251" spans="2:4" ht="15">
      <c r="B251" s="101" t="s">
        <v>269</v>
      </c>
      <c r="C251" s="102" t="s">
        <v>574</v>
      </c>
      <c r="D251" s="103">
        <v>8</v>
      </c>
    </row>
    <row r="252" spans="2:4" ht="15">
      <c r="B252" s="104" t="s">
        <v>271</v>
      </c>
      <c r="C252" s="105" t="s">
        <v>575</v>
      </c>
      <c r="D252" s="106">
        <v>20</v>
      </c>
    </row>
    <row r="253" spans="2:4" ht="15">
      <c r="B253" s="101" t="s">
        <v>273</v>
      </c>
      <c r="C253" s="102" t="s">
        <v>576</v>
      </c>
      <c r="D253" s="103">
        <v>10</v>
      </c>
    </row>
    <row r="254" spans="2:4" ht="15">
      <c r="B254" s="104" t="s">
        <v>275</v>
      </c>
      <c r="C254" s="105" t="s">
        <v>577</v>
      </c>
      <c r="D254" s="106">
        <v>9</v>
      </c>
    </row>
    <row r="255" spans="2:4" ht="15">
      <c r="B255" s="101" t="s">
        <v>277</v>
      </c>
      <c r="C255" s="102" t="s">
        <v>578</v>
      </c>
      <c r="D255" s="103">
        <v>6</v>
      </c>
    </row>
    <row r="256" spans="2:4" ht="15">
      <c r="B256" s="104" t="s">
        <v>279</v>
      </c>
      <c r="C256" s="105" t="s">
        <v>579</v>
      </c>
      <c r="D256" s="106">
        <v>30</v>
      </c>
    </row>
    <row r="257" spans="2:4" ht="15">
      <c r="B257" s="101" t="s">
        <v>281</v>
      </c>
      <c r="C257" s="102" t="s">
        <v>580</v>
      </c>
      <c r="D257" s="103">
        <v>30</v>
      </c>
    </row>
    <row r="258" spans="2:4" ht="15">
      <c r="B258" s="104" t="s">
        <v>283</v>
      </c>
      <c r="C258" s="105" t="s">
        <v>581</v>
      </c>
      <c r="D258" s="106">
        <v>7</v>
      </c>
    </row>
    <row r="259" spans="2:4" ht="15">
      <c r="B259" s="101" t="s">
        <v>285</v>
      </c>
      <c r="C259" s="102" t="s">
        <v>582</v>
      </c>
      <c r="D259" s="103">
        <v>8</v>
      </c>
    </row>
    <row r="260" spans="2:4" ht="15">
      <c r="B260" s="104" t="s">
        <v>287</v>
      </c>
      <c r="C260" s="105" t="s">
        <v>583</v>
      </c>
      <c r="D260" s="106">
        <v>6</v>
      </c>
    </row>
    <row r="261" spans="2:4" ht="15">
      <c r="B261" s="101" t="s">
        <v>289</v>
      </c>
      <c r="C261" s="102" t="s">
        <v>584</v>
      </c>
      <c r="D261" s="103">
        <v>6</v>
      </c>
    </row>
    <row r="262" spans="2:4" ht="15">
      <c r="B262" s="104" t="s">
        <v>291</v>
      </c>
      <c r="C262" s="105" t="s">
        <v>585</v>
      </c>
      <c r="D262" s="106">
        <v>6</v>
      </c>
    </row>
    <row r="263" spans="2:4" ht="15">
      <c r="B263" s="101" t="s">
        <v>293</v>
      </c>
      <c r="C263" s="102" t="s">
        <v>827</v>
      </c>
      <c r="D263" s="103">
        <v>7</v>
      </c>
    </row>
    <row r="264" spans="2:4" ht="15">
      <c r="B264" s="104" t="s">
        <v>293</v>
      </c>
      <c r="C264" s="105" t="s">
        <v>826</v>
      </c>
      <c r="D264" s="106">
        <v>8</v>
      </c>
    </row>
    <row r="265" spans="2:4" ht="15">
      <c r="B265" s="101" t="s">
        <v>295</v>
      </c>
      <c r="C265" s="102" t="s">
        <v>586</v>
      </c>
      <c r="D265" s="103">
        <v>8</v>
      </c>
    </row>
    <row r="266" spans="2:4" ht="15">
      <c r="B266" s="104" t="s">
        <v>297</v>
      </c>
      <c r="C266" s="105" t="s">
        <v>587</v>
      </c>
      <c r="D266" s="106">
        <v>12</v>
      </c>
    </row>
    <row r="267" spans="2:4" ht="15">
      <c r="B267" s="101" t="s">
        <v>299</v>
      </c>
      <c r="C267" s="102" t="s">
        <v>588</v>
      </c>
      <c r="D267" s="103">
        <v>6</v>
      </c>
    </row>
    <row r="268" spans="2:4" ht="15">
      <c r="B268" s="104" t="s">
        <v>301</v>
      </c>
      <c r="C268" s="105" t="s">
        <v>589</v>
      </c>
      <c r="D268" s="106">
        <v>6</v>
      </c>
    </row>
    <row r="269" spans="2:4" ht="15">
      <c r="B269" s="101" t="s">
        <v>303</v>
      </c>
      <c r="C269" s="102" t="s">
        <v>590</v>
      </c>
      <c r="D269" s="103">
        <v>6</v>
      </c>
    </row>
    <row r="270" spans="2:4" ht="15">
      <c r="B270" s="104" t="s">
        <v>304</v>
      </c>
      <c r="C270" s="105" t="s">
        <v>591</v>
      </c>
      <c r="D270" s="106">
        <v>6</v>
      </c>
    </row>
    <row r="271" spans="2:4" ht="15">
      <c r="B271" s="101" t="s">
        <v>306</v>
      </c>
      <c r="C271" s="102" t="s">
        <v>592</v>
      </c>
      <c r="D271" s="103">
        <v>6</v>
      </c>
    </row>
    <row r="272" spans="2:4" ht="15">
      <c r="B272" s="104" t="s">
        <v>308</v>
      </c>
      <c r="C272" s="105" t="s">
        <v>593</v>
      </c>
      <c r="D272" s="106">
        <v>10</v>
      </c>
    </row>
    <row r="273" spans="2:4" ht="15">
      <c r="B273" s="101" t="s">
        <v>310</v>
      </c>
      <c r="C273" s="102" t="s">
        <v>594</v>
      </c>
      <c r="D273" s="103">
        <v>8</v>
      </c>
    </row>
    <row r="274" spans="2:4" ht="15">
      <c r="B274" s="104" t="s">
        <v>312</v>
      </c>
      <c r="C274" s="105" t="s">
        <v>595</v>
      </c>
      <c r="D274" s="106">
        <v>10</v>
      </c>
    </row>
    <row r="275" spans="2:4" ht="15">
      <c r="B275" s="101" t="s">
        <v>314</v>
      </c>
      <c r="C275" s="102" t="s">
        <v>596</v>
      </c>
      <c r="D275" s="103">
        <v>7</v>
      </c>
    </row>
    <row r="276" spans="2:4" ht="15">
      <c r="B276" s="104" t="s">
        <v>316</v>
      </c>
      <c r="C276" s="105" t="s">
        <v>597</v>
      </c>
      <c r="D276" s="106">
        <v>10</v>
      </c>
    </row>
    <row r="277" spans="2:4" ht="15">
      <c r="B277" s="101" t="s">
        <v>318</v>
      </c>
      <c r="C277" s="102" t="s">
        <v>598</v>
      </c>
      <c r="D277" s="103">
        <v>30</v>
      </c>
    </row>
    <row r="278" spans="2:4" ht="15">
      <c r="B278" s="104" t="s">
        <v>320</v>
      </c>
      <c r="C278" s="105" t="s">
        <v>599</v>
      </c>
      <c r="D278" s="106">
        <v>6</v>
      </c>
    </row>
    <row r="279" spans="2:4" ht="15">
      <c r="B279" s="101" t="s">
        <v>322</v>
      </c>
      <c r="C279" s="102" t="s">
        <v>600</v>
      </c>
      <c r="D279" s="103">
        <v>6</v>
      </c>
    </row>
    <row r="280" spans="2:4" ht="15">
      <c r="B280" s="104" t="s">
        <v>323</v>
      </c>
      <c r="C280" s="105" t="s">
        <v>601</v>
      </c>
      <c r="D280" s="106">
        <v>10</v>
      </c>
    </row>
    <row r="281" spans="2:4" ht="15">
      <c r="B281" s="101" t="s">
        <v>325</v>
      </c>
      <c r="C281" s="102" t="s">
        <v>602</v>
      </c>
      <c r="D281" s="103">
        <v>9</v>
      </c>
    </row>
    <row r="282" spans="2:4" ht="15">
      <c r="B282" s="104" t="s">
        <v>327</v>
      </c>
      <c r="C282" s="105" t="s">
        <v>828</v>
      </c>
      <c r="D282" s="106">
        <v>6</v>
      </c>
    </row>
    <row r="283" spans="2:4" ht="15">
      <c r="B283" s="101" t="s">
        <v>327</v>
      </c>
      <c r="C283" s="102" t="s">
        <v>829</v>
      </c>
      <c r="D283" s="103">
        <v>8</v>
      </c>
    </row>
    <row r="284" spans="2:4" ht="15">
      <c r="B284" s="104" t="s">
        <v>327</v>
      </c>
      <c r="C284" s="105" t="s">
        <v>830</v>
      </c>
      <c r="D284" s="106">
        <v>7</v>
      </c>
    </row>
    <row r="285" spans="2:4" ht="15">
      <c r="B285" s="101" t="s">
        <v>329</v>
      </c>
      <c r="C285" s="102" t="s">
        <v>603</v>
      </c>
      <c r="D285" s="103">
        <v>6</v>
      </c>
    </row>
    <row r="286" spans="2:4" ht="15">
      <c r="B286" s="104" t="s">
        <v>330</v>
      </c>
      <c r="C286" s="105" t="s">
        <v>604</v>
      </c>
      <c r="D286" s="106">
        <v>8</v>
      </c>
    </row>
    <row r="287" spans="2:4" ht="15">
      <c r="B287" s="107"/>
      <c r="C287" s="108" t="s">
        <v>605</v>
      </c>
      <c r="D287" s="109"/>
    </row>
    <row r="288" spans="2:4" ht="15">
      <c r="B288" s="104" t="s">
        <v>251</v>
      </c>
      <c r="C288" s="105" t="s">
        <v>606</v>
      </c>
      <c r="D288" s="106">
        <v>40</v>
      </c>
    </row>
    <row r="289" spans="2:4" ht="15">
      <c r="B289" s="107"/>
      <c r="C289" s="108" t="s">
        <v>607</v>
      </c>
      <c r="D289" s="109"/>
    </row>
    <row r="290" spans="2:4" ht="15">
      <c r="B290" s="104" t="s">
        <v>251</v>
      </c>
      <c r="C290" s="105" t="s">
        <v>608</v>
      </c>
      <c r="D290" s="106">
        <v>4</v>
      </c>
    </row>
    <row r="291" spans="2:4" ht="15">
      <c r="B291" s="101" t="s">
        <v>253</v>
      </c>
      <c r="C291" s="102" t="s">
        <v>609</v>
      </c>
      <c r="D291" s="103">
        <v>4</v>
      </c>
    </row>
    <row r="292" spans="2:4" ht="15">
      <c r="B292" s="104" t="s">
        <v>255</v>
      </c>
      <c r="C292" s="105" t="s">
        <v>610</v>
      </c>
      <c r="D292" s="106">
        <v>9</v>
      </c>
    </row>
    <row r="293" spans="2:4" ht="15">
      <c r="B293" s="101" t="s">
        <v>257</v>
      </c>
      <c r="C293" s="102" t="s">
        <v>611</v>
      </c>
      <c r="D293" s="103">
        <v>7</v>
      </c>
    </row>
    <row r="294" spans="2:4" ht="15">
      <c r="B294" s="104" t="s">
        <v>259</v>
      </c>
      <c r="C294" s="105" t="s">
        <v>612</v>
      </c>
      <c r="D294" s="106">
        <v>7</v>
      </c>
    </row>
    <row r="295" spans="2:4" ht="15">
      <c r="B295" s="101" t="s">
        <v>261</v>
      </c>
      <c r="C295" s="102" t="s">
        <v>613</v>
      </c>
      <c r="D295" s="103">
        <v>9</v>
      </c>
    </row>
    <row r="296" spans="2:4" ht="15">
      <c r="B296" s="104" t="s">
        <v>263</v>
      </c>
      <c r="C296" s="105" t="s">
        <v>614</v>
      </c>
      <c r="D296" s="106">
        <v>7</v>
      </c>
    </row>
    <row r="297" spans="2:4" ht="15">
      <c r="B297" s="101" t="s">
        <v>265</v>
      </c>
      <c r="C297" s="102" t="s">
        <v>615</v>
      </c>
      <c r="D297" s="103">
        <v>7</v>
      </c>
    </row>
    <row r="298" spans="2:4" ht="15">
      <c r="B298" s="104" t="s">
        <v>267</v>
      </c>
      <c r="C298" s="105" t="s">
        <v>34</v>
      </c>
      <c r="D298" s="106">
        <v>9</v>
      </c>
    </row>
    <row r="299" spans="2:4" ht="15">
      <c r="B299" s="101" t="s">
        <v>269</v>
      </c>
      <c r="C299" s="102" t="s">
        <v>616</v>
      </c>
      <c r="D299" s="103">
        <v>6</v>
      </c>
    </row>
    <row r="300" spans="2:4" ht="15">
      <c r="B300" s="104" t="s">
        <v>271</v>
      </c>
      <c r="C300" s="105" t="s">
        <v>617</v>
      </c>
      <c r="D300" s="106">
        <v>9</v>
      </c>
    </row>
    <row r="301" spans="2:4" ht="15">
      <c r="B301" s="107"/>
      <c r="C301" s="108" t="s">
        <v>33</v>
      </c>
      <c r="D301" s="109"/>
    </row>
    <row r="302" spans="2:4" ht="15">
      <c r="B302" s="104" t="s">
        <v>251</v>
      </c>
      <c r="C302" s="105" t="s">
        <v>618</v>
      </c>
      <c r="D302" s="106">
        <v>9</v>
      </c>
    </row>
    <row r="303" spans="2:4" ht="15">
      <c r="B303" s="101" t="s">
        <v>253</v>
      </c>
      <c r="C303" s="102" t="s">
        <v>619</v>
      </c>
      <c r="D303" s="103">
        <v>8</v>
      </c>
    </row>
    <row r="304" spans="2:4" ht="15">
      <c r="B304" s="104" t="s">
        <v>255</v>
      </c>
      <c r="C304" s="105" t="s">
        <v>620</v>
      </c>
      <c r="D304" s="106">
        <v>7</v>
      </c>
    </row>
    <row r="305" spans="2:4" ht="15">
      <c r="B305" s="101" t="s">
        <v>257</v>
      </c>
      <c r="C305" s="102" t="s">
        <v>621</v>
      </c>
      <c r="D305" s="103">
        <v>9</v>
      </c>
    </row>
    <row r="306" spans="2:4" ht="15">
      <c r="B306" s="104" t="s">
        <v>259</v>
      </c>
      <c r="C306" s="105" t="s">
        <v>622</v>
      </c>
      <c r="D306" s="106">
        <v>6</v>
      </c>
    </row>
    <row r="307" spans="2:4" ht="15">
      <c r="B307" s="101" t="s">
        <v>261</v>
      </c>
      <c r="C307" s="102" t="s">
        <v>623</v>
      </c>
      <c r="D307" s="103">
        <v>15</v>
      </c>
    </row>
    <row r="308" spans="2:4" ht="15">
      <c r="B308" s="104" t="s">
        <v>263</v>
      </c>
      <c r="C308" s="105" t="s">
        <v>624</v>
      </c>
      <c r="D308" s="106">
        <v>10</v>
      </c>
    </row>
    <row r="309" spans="2:4" ht="15">
      <c r="B309" s="101" t="s">
        <v>265</v>
      </c>
      <c r="C309" s="102" t="s">
        <v>625</v>
      </c>
      <c r="D309" s="103">
        <v>9</v>
      </c>
    </row>
    <row r="310" spans="2:4" ht="15">
      <c r="B310" s="104" t="s">
        <v>267</v>
      </c>
      <c r="C310" s="105" t="s">
        <v>626</v>
      </c>
      <c r="D310" s="106">
        <v>9</v>
      </c>
    </row>
    <row r="311" spans="2:4" ht="15">
      <c r="B311" s="101" t="s">
        <v>269</v>
      </c>
      <c r="C311" s="102" t="s">
        <v>627</v>
      </c>
      <c r="D311" s="103">
        <v>10</v>
      </c>
    </row>
    <row r="312" spans="2:4" ht="15">
      <c r="B312" s="104" t="s">
        <v>271</v>
      </c>
      <c r="C312" s="105" t="s">
        <v>628</v>
      </c>
      <c r="D312" s="106">
        <v>6</v>
      </c>
    </row>
    <row r="313" spans="2:4" ht="15">
      <c r="B313" s="101" t="s">
        <v>273</v>
      </c>
      <c r="C313" s="102" t="s">
        <v>629</v>
      </c>
      <c r="D313" s="103">
        <v>6</v>
      </c>
    </row>
    <row r="314" spans="2:4" ht="15">
      <c r="B314" s="104" t="s">
        <v>275</v>
      </c>
      <c r="C314" s="105" t="s">
        <v>630</v>
      </c>
      <c r="D314" s="106">
        <v>7</v>
      </c>
    </row>
    <row r="315" spans="2:4" ht="15">
      <c r="B315" s="101" t="s">
        <v>277</v>
      </c>
      <c r="C315" s="102" t="s">
        <v>631</v>
      </c>
      <c r="D315" s="103">
        <v>8</v>
      </c>
    </row>
    <row r="316" spans="2:4" ht="15">
      <c r="B316" s="104" t="s">
        <v>279</v>
      </c>
      <c r="C316" s="105" t="s">
        <v>632</v>
      </c>
      <c r="D316" s="106">
        <v>8</v>
      </c>
    </row>
    <row r="317" spans="2:4" ht="15">
      <c r="B317" s="101" t="s">
        <v>281</v>
      </c>
      <c r="C317" s="102" t="s">
        <v>633</v>
      </c>
      <c r="D317" s="103">
        <v>40</v>
      </c>
    </row>
    <row r="318" spans="2:4" ht="15">
      <c r="B318" s="104" t="s">
        <v>283</v>
      </c>
      <c r="C318" s="105" t="s">
        <v>634</v>
      </c>
      <c r="D318" s="106">
        <v>8</v>
      </c>
    </row>
    <row r="319" spans="2:4" ht="15">
      <c r="B319" s="101" t="s">
        <v>285</v>
      </c>
      <c r="C319" s="102" t="s">
        <v>635</v>
      </c>
      <c r="D319" s="103">
        <v>8</v>
      </c>
    </row>
    <row r="320" spans="2:4" ht="15">
      <c r="B320" s="104" t="s">
        <v>287</v>
      </c>
      <c r="C320" s="105" t="s">
        <v>636</v>
      </c>
      <c r="D320" s="106">
        <v>8</v>
      </c>
    </row>
    <row r="321" spans="2:4" ht="15">
      <c r="B321" s="101" t="s">
        <v>289</v>
      </c>
      <c r="C321" s="102" t="s">
        <v>637</v>
      </c>
      <c r="D321" s="103">
        <v>6</v>
      </c>
    </row>
    <row r="322" spans="2:4" ht="15">
      <c r="B322" s="104" t="s">
        <v>291</v>
      </c>
      <c r="C322" s="105" t="s">
        <v>638</v>
      </c>
      <c r="D322" s="106">
        <v>12</v>
      </c>
    </row>
    <row r="323" spans="2:4" ht="15">
      <c r="B323" s="101" t="s">
        <v>293</v>
      </c>
      <c r="C323" s="102" t="s">
        <v>639</v>
      </c>
      <c r="D323" s="103">
        <v>12</v>
      </c>
    </row>
    <row r="324" spans="2:4" ht="15">
      <c r="B324" s="104" t="s">
        <v>295</v>
      </c>
      <c r="C324" s="105" t="s">
        <v>640</v>
      </c>
      <c r="D324" s="106">
        <v>11</v>
      </c>
    </row>
    <row r="325" spans="2:4" ht="15">
      <c r="B325" s="101" t="s">
        <v>297</v>
      </c>
      <c r="C325" s="102" t="s">
        <v>641</v>
      </c>
      <c r="D325" s="103">
        <v>40</v>
      </c>
    </row>
    <row r="326" spans="2:4" ht="15">
      <c r="B326" s="104" t="s">
        <v>299</v>
      </c>
      <c r="C326" s="105" t="s">
        <v>642</v>
      </c>
      <c r="D326" s="106">
        <v>15</v>
      </c>
    </row>
    <row r="327" spans="2:4" ht="15">
      <c r="B327" s="101" t="s">
        <v>301</v>
      </c>
      <c r="C327" s="102" t="s">
        <v>643</v>
      </c>
      <c r="D327" s="103">
        <v>6</v>
      </c>
    </row>
    <row r="328" spans="2:4" ht="15">
      <c r="B328" s="104" t="s">
        <v>303</v>
      </c>
      <c r="C328" s="105" t="s">
        <v>644</v>
      </c>
      <c r="D328" s="106">
        <v>6</v>
      </c>
    </row>
    <row r="329" spans="2:4" ht="15">
      <c r="B329" s="101" t="s">
        <v>304</v>
      </c>
      <c r="C329" s="102" t="s">
        <v>645</v>
      </c>
      <c r="D329" s="103">
        <v>7</v>
      </c>
    </row>
    <row r="330" spans="2:4" ht="15">
      <c r="B330" s="107"/>
      <c r="C330" s="108" t="s">
        <v>646</v>
      </c>
      <c r="D330" s="109"/>
    </row>
    <row r="331" spans="2:4" ht="15">
      <c r="B331" s="101" t="s">
        <v>251</v>
      </c>
      <c r="C331" s="102" t="s">
        <v>647</v>
      </c>
      <c r="D331" s="103">
        <v>5</v>
      </c>
    </row>
    <row r="332" spans="2:4" ht="15">
      <c r="B332" s="104" t="s">
        <v>253</v>
      </c>
      <c r="C332" s="105" t="s">
        <v>648</v>
      </c>
      <c r="D332" s="106">
        <v>9</v>
      </c>
    </row>
    <row r="333" spans="2:4" ht="15">
      <c r="B333" s="101" t="s">
        <v>255</v>
      </c>
      <c r="C333" s="102" t="s">
        <v>32</v>
      </c>
      <c r="D333" s="103">
        <v>7</v>
      </c>
    </row>
    <row r="334" spans="2:4" ht="15">
      <c r="B334" s="104" t="s">
        <v>257</v>
      </c>
      <c r="C334" s="105" t="s">
        <v>649</v>
      </c>
      <c r="D334" s="106">
        <v>10</v>
      </c>
    </row>
    <row r="335" spans="2:4" ht="15">
      <c r="B335" s="107"/>
      <c r="C335" s="108" t="s">
        <v>650</v>
      </c>
      <c r="D335" s="109"/>
    </row>
    <row r="336" spans="2:4" ht="15">
      <c r="B336" s="104" t="s">
        <v>251</v>
      </c>
      <c r="C336" s="105" t="s">
        <v>651</v>
      </c>
      <c r="D336" s="106">
        <v>16</v>
      </c>
    </row>
    <row r="337" spans="2:4" ht="15">
      <c r="B337" s="101" t="s">
        <v>253</v>
      </c>
      <c r="C337" s="102" t="s">
        <v>652</v>
      </c>
      <c r="D337" s="103">
        <v>6</v>
      </c>
    </row>
    <row r="338" spans="2:4" ht="15">
      <c r="B338" s="104" t="s">
        <v>255</v>
      </c>
      <c r="C338" s="105" t="s">
        <v>653</v>
      </c>
      <c r="D338" s="106">
        <v>12</v>
      </c>
    </row>
    <row r="339" spans="2:4" ht="15">
      <c r="B339" s="101" t="s">
        <v>257</v>
      </c>
      <c r="C339" s="102" t="s">
        <v>31</v>
      </c>
      <c r="D339" s="103">
        <v>12</v>
      </c>
    </row>
    <row r="340" spans="2:4" ht="15">
      <c r="B340" s="104" t="s">
        <v>259</v>
      </c>
      <c r="C340" s="105" t="s">
        <v>654</v>
      </c>
      <c r="D340" s="106">
        <v>10</v>
      </c>
    </row>
    <row r="341" spans="2:4" ht="15">
      <c r="B341" s="101" t="s">
        <v>261</v>
      </c>
      <c r="C341" s="102" t="s">
        <v>655</v>
      </c>
      <c r="D341" s="103">
        <v>40</v>
      </c>
    </row>
    <row r="342" spans="2:4" ht="15">
      <c r="B342" s="104" t="s">
        <v>263</v>
      </c>
      <c r="C342" s="105" t="s">
        <v>656</v>
      </c>
      <c r="D342" s="106">
        <v>12</v>
      </c>
    </row>
    <row r="343" spans="2:4" ht="15">
      <c r="B343" s="101" t="s">
        <v>265</v>
      </c>
      <c r="C343" s="102" t="s">
        <v>657</v>
      </c>
      <c r="D343" s="103">
        <v>12</v>
      </c>
    </row>
    <row r="344" spans="2:4" ht="15">
      <c r="B344" s="104" t="s">
        <v>267</v>
      </c>
      <c r="C344" s="105" t="s">
        <v>658</v>
      </c>
      <c r="D344" s="106">
        <v>12</v>
      </c>
    </row>
    <row r="345" spans="2:4" ht="15">
      <c r="B345" s="101" t="s">
        <v>269</v>
      </c>
      <c r="C345" s="102" t="s">
        <v>659</v>
      </c>
      <c r="D345" s="103">
        <v>8</v>
      </c>
    </row>
    <row r="346" spans="2:4" ht="15">
      <c r="B346" s="104" t="s">
        <v>271</v>
      </c>
      <c r="C346" s="105" t="s">
        <v>660</v>
      </c>
      <c r="D346" s="106">
        <v>8</v>
      </c>
    </row>
    <row r="347" spans="2:4" ht="15">
      <c r="B347" s="101" t="s">
        <v>273</v>
      </c>
      <c r="C347" s="102" t="s">
        <v>661</v>
      </c>
      <c r="D347" s="103">
        <v>12</v>
      </c>
    </row>
    <row r="348" spans="2:4" ht="15">
      <c r="B348" s="104" t="s">
        <v>275</v>
      </c>
      <c r="C348" s="105" t="s">
        <v>662</v>
      </c>
      <c r="D348" s="106">
        <v>6</v>
      </c>
    </row>
    <row r="349" spans="2:4" ht="15">
      <c r="B349" s="101" t="s">
        <v>277</v>
      </c>
      <c r="C349" s="102" t="s">
        <v>663</v>
      </c>
      <c r="D349" s="103">
        <v>12</v>
      </c>
    </row>
    <row r="350" spans="2:4" ht="15">
      <c r="B350" s="104" t="s">
        <v>279</v>
      </c>
      <c r="C350" s="105" t="s">
        <v>664</v>
      </c>
      <c r="D350" s="106">
        <v>18</v>
      </c>
    </row>
    <row r="351" spans="2:4" ht="15">
      <c r="B351" s="101" t="s">
        <v>281</v>
      </c>
      <c r="C351" s="102" t="s">
        <v>665</v>
      </c>
      <c r="D351" s="103">
        <v>9</v>
      </c>
    </row>
    <row r="352" spans="2:4" ht="15">
      <c r="B352" s="104" t="s">
        <v>283</v>
      </c>
      <c r="C352" s="105" t="s">
        <v>666</v>
      </c>
      <c r="D352" s="106">
        <v>9</v>
      </c>
    </row>
    <row r="353" spans="2:4" ht="15">
      <c r="B353" s="101" t="s">
        <v>285</v>
      </c>
      <c r="C353" s="102" t="s">
        <v>667</v>
      </c>
      <c r="D353" s="103">
        <v>9</v>
      </c>
    </row>
    <row r="354" spans="2:4" ht="15">
      <c r="B354" s="104" t="s">
        <v>287</v>
      </c>
      <c r="C354" s="105" t="s">
        <v>668</v>
      </c>
      <c r="D354" s="106">
        <v>9</v>
      </c>
    </row>
    <row r="355" spans="2:4" ht="15">
      <c r="B355" s="101" t="s">
        <v>289</v>
      </c>
      <c r="C355" s="102" t="s">
        <v>669</v>
      </c>
      <c r="D355" s="103">
        <v>35</v>
      </c>
    </row>
    <row r="356" spans="2:4" ht="15">
      <c r="B356" s="104" t="s">
        <v>291</v>
      </c>
      <c r="C356" s="105" t="s">
        <v>670</v>
      </c>
      <c r="D356" s="106">
        <v>10</v>
      </c>
    </row>
    <row r="357" spans="2:4" ht="15">
      <c r="B357" s="101" t="s">
        <v>293</v>
      </c>
      <c r="C357" s="102" t="s">
        <v>671</v>
      </c>
      <c r="D357" s="103">
        <v>35</v>
      </c>
    </row>
    <row r="358" spans="2:4" ht="15">
      <c r="B358" s="104" t="s">
        <v>295</v>
      </c>
      <c r="C358" s="105" t="s">
        <v>836</v>
      </c>
      <c r="D358" s="106">
        <v>6</v>
      </c>
    </row>
    <row r="359" spans="2:4" ht="15">
      <c r="B359" s="101" t="s">
        <v>295</v>
      </c>
      <c r="C359" s="102" t="s">
        <v>837</v>
      </c>
      <c r="D359" s="103">
        <v>40</v>
      </c>
    </row>
    <row r="360" spans="2:4" ht="15">
      <c r="B360" s="104" t="s">
        <v>297</v>
      </c>
      <c r="C360" s="105" t="s">
        <v>672</v>
      </c>
      <c r="D360" s="106">
        <v>40</v>
      </c>
    </row>
    <row r="361" spans="2:4" ht="15">
      <c r="B361" s="101" t="s">
        <v>299</v>
      </c>
      <c r="C361" s="102" t="s">
        <v>838</v>
      </c>
      <c r="D361" s="103">
        <v>12</v>
      </c>
    </row>
    <row r="362" spans="2:4" ht="15">
      <c r="B362" s="104" t="s">
        <v>299</v>
      </c>
      <c r="C362" s="105" t="s">
        <v>839</v>
      </c>
      <c r="D362" s="106">
        <v>30</v>
      </c>
    </row>
    <row r="363" spans="2:4" ht="15">
      <c r="B363" s="101" t="s">
        <v>301</v>
      </c>
      <c r="C363" s="102" t="s">
        <v>673</v>
      </c>
      <c r="D363" s="103">
        <v>9</v>
      </c>
    </row>
    <row r="364" spans="2:4" ht="15">
      <c r="B364" s="104" t="s">
        <v>303</v>
      </c>
      <c r="C364" s="105" t="s">
        <v>674</v>
      </c>
      <c r="D364" s="106">
        <v>20</v>
      </c>
    </row>
    <row r="365" spans="2:4" ht="15">
      <c r="B365" s="101" t="s">
        <v>304</v>
      </c>
      <c r="C365" s="102" t="s">
        <v>675</v>
      </c>
      <c r="D365" s="103">
        <v>25</v>
      </c>
    </row>
    <row r="366" spans="2:4" ht="15">
      <c r="B366" s="104" t="s">
        <v>306</v>
      </c>
      <c r="C366" s="105" t="s">
        <v>676</v>
      </c>
      <c r="D366" s="106">
        <v>8</v>
      </c>
    </row>
    <row r="367" spans="2:4" ht="15">
      <c r="B367" s="101" t="s">
        <v>308</v>
      </c>
      <c r="C367" s="102" t="s">
        <v>677</v>
      </c>
      <c r="D367" s="103">
        <v>10</v>
      </c>
    </row>
    <row r="368" spans="2:4" ht="15">
      <c r="B368" s="104" t="s">
        <v>310</v>
      </c>
      <c r="C368" s="105" t="s">
        <v>678</v>
      </c>
      <c r="D368" s="106">
        <v>15</v>
      </c>
    </row>
    <row r="369" spans="2:4" ht="15">
      <c r="B369" s="101" t="s">
        <v>312</v>
      </c>
      <c r="C369" s="102" t="s">
        <v>30</v>
      </c>
      <c r="D369" s="103">
        <v>15</v>
      </c>
    </row>
    <row r="370" spans="2:4" ht="15">
      <c r="B370" s="104" t="s">
        <v>314</v>
      </c>
      <c r="C370" s="105" t="s">
        <v>679</v>
      </c>
      <c r="D370" s="106">
        <v>40</v>
      </c>
    </row>
    <row r="371" spans="2:4" ht="15">
      <c r="B371" s="101" t="s">
        <v>316</v>
      </c>
      <c r="C371" s="102" t="s">
        <v>680</v>
      </c>
      <c r="D371" s="103">
        <v>10</v>
      </c>
    </row>
    <row r="372" spans="2:4" ht="15">
      <c r="B372" s="104" t="s">
        <v>318</v>
      </c>
      <c r="C372" s="105" t="s">
        <v>29</v>
      </c>
      <c r="D372" s="106">
        <v>10</v>
      </c>
    </row>
    <row r="373" spans="2:4" ht="15">
      <c r="B373" s="101" t="s">
        <v>320</v>
      </c>
      <c r="C373" s="102" t="s">
        <v>681</v>
      </c>
      <c r="D373" s="103">
        <v>6</v>
      </c>
    </row>
    <row r="374" spans="2:4" ht="15">
      <c r="B374" s="104" t="s">
        <v>322</v>
      </c>
      <c r="C374" s="105" t="s">
        <v>682</v>
      </c>
      <c r="D374" s="106">
        <v>4</v>
      </c>
    </row>
    <row r="375" spans="2:4" ht="15">
      <c r="B375" s="101" t="s">
        <v>323</v>
      </c>
      <c r="C375" s="102" t="s">
        <v>683</v>
      </c>
      <c r="D375" s="103">
        <v>6</v>
      </c>
    </row>
    <row r="376" spans="2:4" ht="15">
      <c r="B376" s="104" t="s">
        <v>325</v>
      </c>
      <c r="C376" s="105" t="s">
        <v>684</v>
      </c>
      <c r="D376" s="106">
        <v>12</v>
      </c>
    </row>
    <row r="377" spans="2:4" ht="15">
      <c r="B377" s="101" t="s">
        <v>327</v>
      </c>
      <c r="C377" s="102" t="s">
        <v>685</v>
      </c>
      <c r="D377" s="103">
        <v>10</v>
      </c>
    </row>
    <row r="378" spans="2:4" ht="15">
      <c r="B378" s="104" t="s">
        <v>329</v>
      </c>
      <c r="C378" s="105" t="s">
        <v>686</v>
      </c>
      <c r="D378" s="106">
        <v>8</v>
      </c>
    </row>
    <row r="379" spans="2:4" ht="15">
      <c r="B379" s="101" t="s">
        <v>330</v>
      </c>
      <c r="C379" s="102" t="s">
        <v>687</v>
      </c>
      <c r="D379" s="103">
        <v>12</v>
      </c>
    </row>
    <row r="380" spans="2:4" ht="15">
      <c r="B380" s="104" t="s">
        <v>332</v>
      </c>
      <c r="C380" s="105" t="s">
        <v>688</v>
      </c>
      <c r="D380" s="106">
        <v>30</v>
      </c>
    </row>
    <row r="381" spans="2:4" ht="15">
      <c r="B381" s="101" t="s">
        <v>334</v>
      </c>
      <c r="C381" s="102" t="s">
        <v>689</v>
      </c>
      <c r="D381" s="103">
        <v>15</v>
      </c>
    </row>
    <row r="382" spans="2:4" ht="15">
      <c r="B382" s="104" t="s">
        <v>336</v>
      </c>
      <c r="C382" s="105" t="s">
        <v>690</v>
      </c>
      <c r="D382" s="106">
        <v>8</v>
      </c>
    </row>
    <row r="383" spans="2:4" ht="15">
      <c r="B383" s="101" t="s">
        <v>338</v>
      </c>
      <c r="C383" s="102" t="s">
        <v>691</v>
      </c>
      <c r="D383" s="103">
        <v>12</v>
      </c>
    </row>
    <row r="384" spans="2:4" ht="15">
      <c r="B384" s="104" t="s">
        <v>340</v>
      </c>
      <c r="C384" s="105" t="s">
        <v>692</v>
      </c>
      <c r="D384" s="106">
        <v>10</v>
      </c>
    </row>
    <row r="385" spans="2:4" ht="15">
      <c r="B385" s="101" t="s">
        <v>342</v>
      </c>
      <c r="C385" s="102" t="s">
        <v>693</v>
      </c>
      <c r="D385" s="103">
        <v>9</v>
      </c>
    </row>
    <row r="386" spans="2:4" ht="15">
      <c r="B386" s="104" t="s">
        <v>344</v>
      </c>
      <c r="C386" s="105" t="s">
        <v>694</v>
      </c>
      <c r="D386" s="106">
        <v>6</v>
      </c>
    </row>
    <row r="387" spans="2:4" ht="15">
      <c r="B387" s="101" t="s">
        <v>346</v>
      </c>
      <c r="C387" s="102" t="s">
        <v>28</v>
      </c>
      <c r="D387" s="103">
        <v>35</v>
      </c>
    </row>
    <row r="388" spans="2:4" ht="15">
      <c r="B388" s="104" t="s">
        <v>416</v>
      </c>
      <c r="C388" s="105" t="s">
        <v>695</v>
      </c>
      <c r="D388" s="106">
        <v>8</v>
      </c>
    </row>
    <row r="389" spans="2:4" ht="15">
      <c r="B389" s="101" t="s">
        <v>418</v>
      </c>
      <c r="C389" s="102" t="s">
        <v>27</v>
      </c>
      <c r="D389" s="103">
        <v>8</v>
      </c>
    </row>
    <row r="390" spans="2:4" ht="15">
      <c r="B390" s="104" t="s">
        <v>420</v>
      </c>
      <c r="C390" s="105" t="s">
        <v>696</v>
      </c>
      <c r="D390" s="106">
        <v>15</v>
      </c>
    </row>
    <row r="391" spans="2:4" ht="15">
      <c r="B391" s="101" t="s">
        <v>422</v>
      </c>
      <c r="C391" s="102" t="s">
        <v>697</v>
      </c>
      <c r="D391" s="103">
        <v>6</v>
      </c>
    </row>
    <row r="392" spans="2:4" ht="15">
      <c r="B392" s="104" t="s">
        <v>424</v>
      </c>
      <c r="C392" s="105" t="s">
        <v>698</v>
      </c>
      <c r="D392" s="106">
        <v>10</v>
      </c>
    </row>
    <row r="393" spans="2:4" ht="15">
      <c r="B393" s="101" t="s">
        <v>426</v>
      </c>
      <c r="C393" s="102" t="s">
        <v>699</v>
      </c>
      <c r="D393" s="103">
        <v>7</v>
      </c>
    </row>
    <row r="394" spans="2:4" ht="15">
      <c r="B394" s="104" t="s">
        <v>428</v>
      </c>
      <c r="C394" s="105" t="s">
        <v>700</v>
      </c>
      <c r="D394" s="106">
        <v>12</v>
      </c>
    </row>
    <row r="395" spans="2:4" ht="15">
      <c r="B395" s="101" t="s">
        <v>430</v>
      </c>
      <c r="C395" s="102" t="s">
        <v>701</v>
      </c>
      <c r="D395" s="103">
        <v>12</v>
      </c>
    </row>
    <row r="396" spans="2:4" ht="15">
      <c r="B396" s="104" t="s">
        <v>432</v>
      </c>
      <c r="C396" s="105" t="s">
        <v>702</v>
      </c>
      <c r="D396" s="106">
        <v>12</v>
      </c>
    </row>
    <row r="397" spans="2:4" ht="15">
      <c r="B397" s="101" t="s">
        <v>434</v>
      </c>
      <c r="C397" s="102" t="s">
        <v>703</v>
      </c>
      <c r="D397" s="103">
        <v>10</v>
      </c>
    </row>
    <row r="398" spans="2:5" ht="15">
      <c r="B398" s="104" t="s">
        <v>436</v>
      </c>
      <c r="C398" s="105" t="s">
        <v>10</v>
      </c>
      <c r="D398" s="106">
        <v>35</v>
      </c>
      <c r="E398" s="95">
        <v>35</v>
      </c>
    </row>
    <row r="399" spans="2:5" ht="15">
      <c r="B399" s="101" t="s">
        <v>436</v>
      </c>
      <c r="C399" s="102" t="s">
        <v>11</v>
      </c>
      <c r="D399" s="103">
        <v>20</v>
      </c>
      <c r="E399" s="95">
        <v>20</v>
      </c>
    </row>
    <row r="400" spans="2:6" ht="15">
      <c r="B400" s="104" t="s">
        <v>438</v>
      </c>
      <c r="C400" s="105" t="s">
        <v>12</v>
      </c>
      <c r="D400" s="106">
        <v>12</v>
      </c>
      <c r="F400" s="95">
        <v>12</v>
      </c>
    </row>
    <row r="401" spans="2:5" ht="15">
      <c r="B401" s="101" t="s">
        <v>440</v>
      </c>
      <c r="C401" s="102" t="s">
        <v>13</v>
      </c>
      <c r="D401" s="103">
        <v>13</v>
      </c>
      <c r="E401" s="95">
        <v>13</v>
      </c>
    </row>
    <row r="402" spans="2:5" ht="15">
      <c r="B402" s="104" t="s">
        <v>442</v>
      </c>
      <c r="C402" s="105" t="s">
        <v>14</v>
      </c>
      <c r="D402" s="106">
        <v>7</v>
      </c>
      <c r="E402" s="95">
        <v>7</v>
      </c>
    </row>
    <row r="403" spans="2:5" ht="15">
      <c r="B403" s="101" t="s">
        <v>444</v>
      </c>
      <c r="C403" s="102" t="s">
        <v>15</v>
      </c>
      <c r="D403" s="103">
        <v>12</v>
      </c>
      <c r="E403" s="95">
        <v>12</v>
      </c>
    </row>
    <row r="404" spans="2:4" ht="15">
      <c r="B404" s="104" t="s">
        <v>446</v>
      </c>
      <c r="C404" s="105" t="s">
        <v>16</v>
      </c>
      <c r="D404" s="106">
        <v>9</v>
      </c>
    </row>
    <row r="405" spans="2:5" ht="15">
      <c r="B405" s="101" t="s">
        <v>448</v>
      </c>
      <c r="C405" s="102" t="s">
        <v>17</v>
      </c>
      <c r="D405" s="103">
        <v>12</v>
      </c>
      <c r="E405" s="95">
        <v>12</v>
      </c>
    </row>
    <row r="406" spans="2:4" ht="15">
      <c r="B406" s="107"/>
      <c r="C406" s="108" t="s">
        <v>704</v>
      </c>
      <c r="D406" s="109"/>
    </row>
    <row r="407" spans="2:4" ht="15">
      <c r="B407" s="104" t="s">
        <v>251</v>
      </c>
      <c r="C407" s="105" t="s">
        <v>705</v>
      </c>
      <c r="D407" s="106">
        <v>4</v>
      </c>
    </row>
    <row r="408" spans="2:4" ht="15">
      <c r="B408" s="107"/>
      <c r="C408" s="108" t="s">
        <v>706</v>
      </c>
      <c r="D408" s="109"/>
    </row>
    <row r="409" spans="2:4" ht="15">
      <c r="B409" s="101" t="s">
        <v>251</v>
      </c>
      <c r="C409" s="102" t="s">
        <v>707</v>
      </c>
      <c r="D409" s="103">
        <v>10</v>
      </c>
    </row>
    <row r="410" spans="2:4" ht="15">
      <c r="B410" s="104" t="s">
        <v>253</v>
      </c>
      <c r="C410" s="105" t="s">
        <v>708</v>
      </c>
      <c r="D410" s="106">
        <v>7</v>
      </c>
    </row>
    <row r="411" spans="2:4" ht="15">
      <c r="B411" s="101" t="s">
        <v>255</v>
      </c>
      <c r="C411" s="102" t="s">
        <v>709</v>
      </c>
      <c r="D411" s="103">
        <v>14</v>
      </c>
    </row>
    <row r="412" spans="2:4" ht="15">
      <c r="B412" s="104" t="s">
        <v>257</v>
      </c>
      <c r="C412" s="105" t="s">
        <v>710</v>
      </c>
      <c r="D412" s="106">
        <v>7</v>
      </c>
    </row>
    <row r="413" spans="2:4" ht="15">
      <c r="B413" s="101" t="s">
        <v>259</v>
      </c>
      <c r="C413" s="102" t="s">
        <v>711</v>
      </c>
      <c r="D413" s="103">
        <v>10</v>
      </c>
    </row>
    <row r="414" spans="2:4" ht="15">
      <c r="B414" s="104" t="s">
        <v>261</v>
      </c>
      <c r="C414" s="105" t="s">
        <v>712</v>
      </c>
      <c r="D414" s="106">
        <v>10</v>
      </c>
    </row>
    <row r="415" spans="2:4" ht="15">
      <c r="B415" s="101" t="s">
        <v>263</v>
      </c>
      <c r="C415" s="102" t="s">
        <v>713</v>
      </c>
      <c r="D415" s="103">
        <v>12</v>
      </c>
    </row>
    <row r="416" spans="2:4" ht="15">
      <c r="B416" s="104" t="s">
        <v>265</v>
      </c>
      <c r="C416" s="105" t="s">
        <v>714</v>
      </c>
      <c r="D416" s="106">
        <v>8</v>
      </c>
    </row>
    <row r="417" spans="2:4" ht="15">
      <c r="B417" s="107"/>
      <c r="C417" s="108" t="s">
        <v>715</v>
      </c>
      <c r="D417" s="109"/>
    </row>
    <row r="418" spans="2:4" ht="15">
      <c r="B418" s="104" t="s">
        <v>251</v>
      </c>
      <c r="C418" s="105" t="s">
        <v>716</v>
      </c>
      <c r="D418" s="106">
        <v>40</v>
      </c>
    </row>
    <row r="419" spans="2:4" ht="15">
      <c r="B419" s="101" t="s">
        <v>253</v>
      </c>
      <c r="C419" s="102" t="s">
        <v>717</v>
      </c>
      <c r="D419" s="103">
        <v>15</v>
      </c>
    </row>
    <row r="420" spans="2:4" ht="15">
      <c r="B420" s="107"/>
      <c r="C420" s="108" t="s">
        <v>718</v>
      </c>
      <c r="D420" s="109"/>
    </row>
    <row r="421" spans="2:4" ht="15">
      <c r="B421" s="101" t="s">
        <v>251</v>
      </c>
      <c r="C421" s="102" t="s">
        <v>719</v>
      </c>
      <c r="D421" s="103">
        <v>20</v>
      </c>
    </row>
    <row r="422" spans="2:4" ht="15">
      <c r="B422" s="104" t="s">
        <v>253</v>
      </c>
      <c r="C422" s="105" t="s">
        <v>720</v>
      </c>
      <c r="D422" s="106">
        <v>15</v>
      </c>
    </row>
    <row r="423" spans="2:4" ht="15">
      <c r="B423" s="101" t="s">
        <v>255</v>
      </c>
      <c r="C423" s="102" t="s">
        <v>721</v>
      </c>
      <c r="D423" s="103">
        <v>10</v>
      </c>
    </row>
    <row r="424" spans="2:4" ht="15">
      <c r="B424" s="104" t="s">
        <v>257</v>
      </c>
      <c r="C424" s="105" t="s">
        <v>722</v>
      </c>
      <c r="D424" s="106">
        <v>15</v>
      </c>
    </row>
    <row r="425" spans="2:4" ht="15">
      <c r="B425" s="107"/>
      <c r="C425" s="108" t="s">
        <v>723</v>
      </c>
      <c r="D425" s="109"/>
    </row>
    <row r="426" spans="2:4" ht="15">
      <c r="B426" s="104" t="s">
        <v>251</v>
      </c>
      <c r="C426" s="105" t="s">
        <v>724</v>
      </c>
      <c r="D426" s="106">
        <v>5</v>
      </c>
    </row>
    <row r="427" spans="2:4" ht="15">
      <c r="B427" s="101" t="s">
        <v>253</v>
      </c>
      <c r="C427" s="102" t="s">
        <v>725</v>
      </c>
      <c r="D427" s="103">
        <v>9</v>
      </c>
    </row>
    <row r="428" spans="2:4" ht="15">
      <c r="B428" s="104" t="s">
        <v>255</v>
      </c>
      <c r="C428" s="105" t="s">
        <v>726</v>
      </c>
      <c r="D428" s="106">
        <v>6</v>
      </c>
    </row>
    <row r="429" spans="2:4" ht="15">
      <c r="B429" s="101" t="s">
        <v>257</v>
      </c>
      <c r="C429" s="102" t="s">
        <v>727</v>
      </c>
      <c r="D429" s="103">
        <v>7</v>
      </c>
    </row>
    <row r="430" spans="2:4" ht="15">
      <c r="B430" s="104" t="s">
        <v>259</v>
      </c>
      <c r="C430" s="105" t="s">
        <v>728</v>
      </c>
      <c r="D430" s="106">
        <v>6</v>
      </c>
    </row>
    <row r="431" spans="2:4" ht="30">
      <c r="B431" s="107"/>
      <c r="C431" s="110" t="s">
        <v>26</v>
      </c>
      <c r="D431" s="115"/>
    </row>
    <row r="432" spans="2:4" ht="15">
      <c r="B432" s="104" t="s">
        <v>251</v>
      </c>
      <c r="C432" s="105" t="s">
        <v>23</v>
      </c>
      <c r="D432" s="106">
        <v>4</v>
      </c>
    </row>
    <row r="433" spans="2:4" ht="15">
      <c r="B433" s="101" t="s">
        <v>253</v>
      </c>
      <c r="C433" s="102" t="s">
        <v>24</v>
      </c>
      <c r="D433" s="103">
        <v>4</v>
      </c>
    </row>
    <row r="434" spans="2:4" ht="15">
      <c r="B434" s="104" t="s">
        <v>255</v>
      </c>
      <c r="C434" s="105" t="s">
        <v>729</v>
      </c>
      <c r="D434" s="106">
        <v>8</v>
      </c>
    </row>
    <row r="435" spans="2:4" ht="15">
      <c r="B435" s="101" t="s">
        <v>257</v>
      </c>
      <c r="C435" s="102" t="s">
        <v>25</v>
      </c>
      <c r="D435" s="103">
        <v>11</v>
      </c>
    </row>
    <row r="436" spans="2:4" ht="15">
      <c r="B436" s="104" t="s">
        <v>259</v>
      </c>
      <c r="C436" s="105" t="s">
        <v>730</v>
      </c>
      <c r="D436" s="106">
        <v>8</v>
      </c>
    </row>
    <row r="437" spans="2:4" ht="15">
      <c r="B437" s="101" t="s">
        <v>261</v>
      </c>
      <c r="C437" s="102" t="s">
        <v>731</v>
      </c>
      <c r="D437" s="103">
        <v>6</v>
      </c>
    </row>
    <row r="438" spans="2:4" ht="15">
      <c r="B438" s="104" t="s">
        <v>263</v>
      </c>
      <c r="C438" s="105" t="s">
        <v>732</v>
      </c>
      <c r="D438" s="106">
        <v>10</v>
      </c>
    </row>
    <row r="439" spans="2:4" ht="15">
      <c r="B439" s="101" t="s">
        <v>265</v>
      </c>
      <c r="C439" s="102" t="s">
        <v>733</v>
      </c>
      <c r="D439" s="103">
        <v>12</v>
      </c>
    </row>
    <row r="440" spans="2:4" ht="15">
      <c r="B440" s="104" t="s">
        <v>267</v>
      </c>
      <c r="C440" s="105" t="s">
        <v>734</v>
      </c>
      <c r="D440" s="106">
        <v>9</v>
      </c>
    </row>
    <row r="441" spans="2:4" ht="15">
      <c r="B441" s="101" t="s">
        <v>269</v>
      </c>
      <c r="C441" s="102" t="s">
        <v>735</v>
      </c>
      <c r="D441" s="103">
        <v>5</v>
      </c>
    </row>
    <row r="442" spans="2:4" ht="15">
      <c r="B442" s="104" t="s">
        <v>271</v>
      </c>
      <c r="C442" s="105" t="s">
        <v>736</v>
      </c>
      <c r="D442" s="106">
        <v>9</v>
      </c>
    </row>
    <row r="443" spans="2:4" ht="15">
      <c r="B443" s="101" t="s">
        <v>273</v>
      </c>
      <c r="C443" s="102" t="s">
        <v>737</v>
      </c>
      <c r="D443" s="103">
        <v>9</v>
      </c>
    </row>
    <row r="444" spans="2:4" ht="15">
      <c r="B444" s="104" t="s">
        <v>275</v>
      </c>
      <c r="C444" s="105" t="s">
        <v>738</v>
      </c>
      <c r="D444" s="106">
        <v>6</v>
      </c>
    </row>
    <row r="445" spans="2:4" ht="15">
      <c r="B445" s="101" t="s">
        <v>277</v>
      </c>
      <c r="C445" s="102" t="s">
        <v>739</v>
      </c>
      <c r="D445" s="103">
        <v>10</v>
      </c>
    </row>
    <row r="446" spans="2:4" ht="15">
      <c r="B446" s="104" t="s">
        <v>279</v>
      </c>
      <c r="C446" s="105" t="s">
        <v>740</v>
      </c>
      <c r="D446" s="106">
        <v>15</v>
      </c>
    </row>
    <row r="447" spans="2:4" ht="15">
      <c r="B447" s="101" t="s">
        <v>281</v>
      </c>
      <c r="C447" s="102" t="s">
        <v>741</v>
      </c>
      <c r="D447" s="103">
        <v>15</v>
      </c>
    </row>
    <row r="448" spans="2:4" ht="15">
      <c r="B448" s="104" t="s">
        <v>283</v>
      </c>
      <c r="C448" s="105" t="s">
        <v>742</v>
      </c>
      <c r="D448" s="106">
        <v>30</v>
      </c>
    </row>
    <row r="449" spans="2:4" ht="15">
      <c r="B449" s="101" t="s">
        <v>285</v>
      </c>
      <c r="C449" s="102" t="s">
        <v>743</v>
      </c>
      <c r="D449" s="103">
        <v>8</v>
      </c>
    </row>
    <row r="450" spans="2:4" ht="15">
      <c r="B450" s="104" t="s">
        <v>287</v>
      </c>
      <c r="C450" s="105" t="s">
        <v>744</v>
      </c>
      <c r="D450" s="106">
        <v>9</v>
      </c>
    </row>
    <row r="451" spans="2:4" ht="15">
      <c r="B451" s="101" t="s">
        <v>289</v>
      </c>
      <c r="C451" s="102" t="s">
        <v>745</v>
      </c>
      <c r="D451" s="103">
        <v>4</v>
      </c>
    </row>
    <row r="452" spans="2:4" ht="15">
      <c r="B452" s="104" t="s">
        <v>291</v>
      </c>
      <c r="C452" s="105" t="s">
        <v>746</v>
      </c>
      <c r="D452" s="106">
        <v>30</v>
      </c>
    </row>
    <row r="453" spans="2:4" ht="15">
      <c r="B453" s="101" t="s">
        <v>293</v>
      </c>
      <c r="C453" s="102" t="s">
        <v>747</v>
      </c>
      <c r="D453" s="103">
        <v>6</v>
      </c>
    </row>
    <row r="454" spans="2:4" ht="15">
      <c r="B454" s="104" t="s">
        <v>295</v>
      </c>
      <c r="C454" s="105" t="s">
        <v>748</v>
      </c>
      <c r="D454" s="106">
        <v>4</v>
      </c>
    </row>
    <row r="455" spans="2:4" ht="15">
      <c r="B455" s="101" t="s">
        <v>297</v>
      </c>
      <c r="C455" s="102" t="s">
        <v>749</v>
      </c>
      <c r="D455" s="103">
        <v>9</v>
      </c>
    </row>
    <row r="456" spans="2:4" ht="15">
      <c r="B456" s="104" t="s">
        <v>299</v>
      </c>
      <c r="C456" s="105" t="s">
        <v>750</v>
      </c>
      <c r="D456" s="106">
        <v>18</v>
      </c>
    </row>
    <row r="457" spans="2:4" ht="15">
      <c r="B457" s="101" t="s">
        <v>301</v>
      </c>
      <c r="C457" s="102" t="s">
        <v>751</v>
      </c>
      <c r="D457" s="103">
        <v>9</v>
      </c>
    </row>
    <row r="458" spans="2:4" ht="15">
      <c r="B458" s="104" t="s">
        <v>303</v>
      </c>
      <c r="C458" s="105" t="s">
        <v>752</v>
      </c>
      <c r="D458" s="106">
        <v>18</v>
      </c>
    </row>
    <row r="459" spans="2:4" ht="15">
      <c r="B459" s="101" t="s">
        <v>304</v>
      </c>
      <c r="C459" s="102" t="s">
        <v>753</v>
      </c>
      <c r="D459" s="103">
        <v>9</v>
      </c>
    </row>
    <row r="460" spans="2:4" ht="15">
      <c r="B460" s="104" t="s">
        <v>306</v>
      </c>
      <c r="C460" s="105" t="s">
        <v>754</v>
      </c>
      <c r="D460" s="106">
        <v>9</v>
      </c>
    </row>
    <row r="461" spans="2:4" ht="15">
      <c r="B461" s="101" t="s">
        <v>308</v>
      </c>
      <c r="C461" s="102" t="s">
        <v>755</v>
      </c>
      <c r="D461" s="103">
        <v>8</v>
      </c>
    </row>
    <row r="462" spans="2:4" ht="15">
      <c r="B462" s="104" t="s">
        <v>310</v>
      </c>
      <c r="C462" s="105" t="s">
        <v>756</v>
      </c>
      <c r="D462" s="106">
        <v>6</v>
      </c>
    </row>
    <row r="463" spans="2:4" ht="15">
      <c r="B463" s="101" t="s">
        <v>312</v>
      </c>
      <c r="C463" s="102" t="s">
        <v>757</v>
      </c>
      <c r="D463" s="103">
        <v>10</v>
      </c>
    </row>
    <row r="464" spans="2:4" ht="15">
      <c r="B464" s="104" t="s">
        <v>314</v>
      </c>
      <c r="C464" s="105" t="s">
        <v>758</v>
      </c>
      <c r="D464" s="106">
        <v>40</v>
      </c>
    </row>
    <row r="465" spans="2:4" ht="15">
      <c r="B465" s="101" t="s">
        <v>316</v>
      </c>
      <c r="C465" s="102" t="s">
        <v>759</v>
      </c>
      <c r="D465" s="103">
        <v>40</v>
      </c>
    </row>
    <row r="466" spans="2:4" ht="15">
      <c r="B466" s="104" t="s">
        <v>318</v>
      </c>
      <c r="C466" s="105" t="s">
        <v>760</v>
      </c>
      <c r="D466" s="106">
        <v>6</v>
      </c>
    </row>
    <row r="467" spans="2:4" ht="15">
      <c r="B467" s="101" t="s">
        <v>320</v>
      </c>
      <c r="C467" s="102" t="s">
        <v>761</v>
      </c>
      <c r="D467" s="103">
        <v>9</v>
      </c>
    </row>
    <row r="468" spans="2:4" ht="15">
      <c r="B468" s="104" t="s">
        <v>322</v>
      </c>
      <c r="C468" s="105" t="s">
        <v>762</v>
      </c>
      <c r="D468" s="106">
        <v>9</v>
      </c>
    </row>
    <row r="469" spans="2:4" ht="15">
      <c r="B469" s="101" t="s">
        <v>323</v>
      </c>
      <c r="C469" s="102" t="s">
        <v>763</v>
      </c>
      <c r="D469" s="103">
        <v>18</v>
      </c>
    </row>
    <row r="470" spans="2:4" ht="15">
      <c r="B470" s="104" t="s">
        <v>325</v>
      </c>
      <c r="C470" s="105" t="s">
        <v>764</v>
      </c>
      <c r="D470" s="106">
        <v>7</v>
      </c>
    </row>
    <row r="471" spans="2:4" ht="15">
      <c r="B471" s="101" t="s">
        <v>327</v>
      </c>
      <c r="C471" s="102" t="s">
        <v>765</v>
      </c>
      <c r="D471" s="103">
        <v>10</v>
      </c>
    </row>
    <row r="472" spans="2:4" ht="15">
      <c r="B472" s="104" t="s">
        <v>329</v>
      </c>
      <c r="C472" s="105" t="s">
        <v>840</v>
      </c>
      <c r="D472" s="106">
        <v>9</v>
      </c>
    </row>
    <row r="473" spans="2:4" ht="15">
      <c r="B473" s="101" t="s">
        <v>329</v>
      </c>
      <c r="C473" s="102" t="s">
        <v>841</v>
      </c>
      <c r="D473" s="103">
        <v>18</v>
      </c>
    </row>
    <row r="474" spans="2:4" ht="15">
      <c r="B474" s="104" t="s">
        <v>330</v>
      </c>
      <c r="C474" s="105" t="s">
        <v>766</v>
      </c>
      <c r="D474" s="106">
        <v>9</v>
      </c>
    </row>
    <row r="475" spans="2:4" ht="15">
      <c r="B475" s="101" t="s">
        <v>332</v>
      </c>
      <c r="C475" s="102" t="s">
        <v>767</v>
      </c>
      <c r="D475" s="103">
        <v>10</v>
      </c>
    </row>
    <row r="476" spans="2:4" ht="15">
      <c r="B476" s="104" t="s">
        <v>334</v>
      </c>
      <c r="C476" s="105" t="s">
        <v>768</v>
      </c>
      <c r="D476" s="106">
        <v>6</v>
      </c>
    </row>
    <row r="477" spans="2:4" ht="15">
      <c r="B477" s="101" t="s">
        <v>336</v>
      </c>
      <c r="C477" s="102" t="s">
        <v>769</v>
      </c>
      <c r="D477" s="103">
        <v>7</v>
      </c>
    </row>
    <row r="478" spans="2:4" ht="15">
      <c r="B478" s="104" t="s">
        <v>338</v>
      </c>
      <c r="C478" s="105" t="s">
        <v>770</v>
      </c>
      <c r="D478" s="106">
        <v>9</v>
      </c>
    </row>
    <row r="479" spans="2:4" ht="15">
      <c r="B479" s="101" t="s">
        <v>340</v>
      </c>
      <c r="C479" s="102" t="s">
        <v>771</v>
      </c>
      <c r="D479" s="103">
        <v>9</v>
      </c>
    </row>
    <row r="480" spans="2:4" ht="15">
      <c r="B480" s="104" t="s">
        <v>342</v>
      </c>
      <c r="C480" s="105" t="s">
        <v>772</v>
      </c>
      <c r="D480" s="106">
        <v>8</v>
      </c>
    </row>
    <row r="481" spans="2:4" ht="15">
      <c r="B481" s="101" t="s">
        <v>344</v>
      </c>
      <c r="C481" s="102" t="s">
        <v>773</v>
      </c>
      <c r="D481" s="103">
        <v>9</v>
      </c>
    </row>
    <row r="482" spans="2:4" ht="15">
      <c r="B482" s="104" t="s">
        <v>346</v>
      </c>
      <c r="C482" s="105" t="s">
        <v>774</v>
      </c>
      <c r="D482" s="106">
        <v>18</v>
      </c>
    </row>
    <row r="483" spans="2:4" ht="15">
      <c r="B483" s="101" t="s">
        <v>416</v>
      </c>
      <c r="C483" s="102" t="s">
        <v>775</v>
      </c>
      <c r="D483" s="103">
        <v>6</v>
      </c>
    </row>
    <row r="484" spans="2:4" ht="15">
      <c r="B484" s="104" t="s">
        <v>418</v>
      </c>
      <c r="C484" s="105" t="s">
        <v>776</v>
      </c>
      <c r="D484" s="106">
        <v>9</v>
      </c>
    </row>
    <row r="485" spans="2:4" ht="15">
      <c r="B485" s="101" t="s">
        <v>420</v>
      </c>
      <c r="C485" s="102" t="s">
        <v>777</v>
      </c>
      <c r="D485" s="103">
        <v>18</v>
      </c>
    </row>
    <row r="486" spans="2:4" ht="15">
      <c r="B486" s="104" t="s">
        <v>422</v>
      </c>
      <c r="C486" s="105" t="s">
        <v>778</v>
      </c>
      <c r="D486" s="106">
        <v>12</v>
      </c>
    </row>
    <row r="487" spans="2:4" ht="15">
      <c r="B487" s="101" t="s">
        <v>424</v>
      </c>
      <c r="C487" s="102" t="s">
        <v>779</v>
      </c>
      <c r="D487" s="103">
        <v>9</v>
      </c>
    </row>
    <row r="488" spans="2:4" ht="15">
      <c r="B488" s="104" t="s">
        <v>426</v>
      </c>
      <c r="C488" s="105" t="s">
        <v>780</v>
      </c>
      <c r="D488" s="106">
        <v>10</v>
      </c>
    </row>
    <row r="489" spans="2:4" ht="15">
      <c r="B489" s="101" t="s">
        <v>428</v>
      </c>
      <c r="C489" s="102" t="s">
        <v>781</v>
      </c>
      <c r="D489" s="103">
        <v>7</v>
      </c>
    </row>
    <row r="490" spans="2:4" ht="15">
      <c r="B490" s="104" t="s">
        <v>430</v>
      </c>
      <c r="C490" s="105" t="s">
        <v>782</v>
      </c>
      <c r="D490" s="106">
        <v>30</v>
      </c>
    </row>
    <row r="491" spans="2:4" ht="15">
      <c r="B491" s="101" t="s">
        <v>432</v>
      </c>
      <c r="C491" s="102" t="s">
        <v>783</v>
      </c>
      <c r="D491" s="103">
        <v>6</v>
      </c>
    </row>
    <row r="492" spans="2:4" ht="15">
      <c r="B492" s="104" t="s">
        <v>434</v>
      </c>
      <c r="C492" s="105" t="s">
        <v>784</v>
      </c>
      <c r="D492" s="106">
        <v>6</v>
      </c>
    </row>
    <row r="493" spans="2:4" ht="15">
      <c r="B493" s="101" t="s">
        <v>436</v>
      </c>
      <c r="C493" s="102" t="s">
        <v>785</v>
      </c>
      <c r="D493" s="103">
        <v>6</v>
      </c>
    </row>
    <row r="494" spans="2:4" ht="15">
      <c r="B494" s="104" t="s">
        <v>438</v>
      </c>
      <c r="C494" s="105" t="s">
        <v>786</v>
      </c>
      <c r="D494" s="106">
        <v>30</v>
      </c>
    </row>
    <row r="495" spans="2:4" ht="15">
      <c r="B495" s="101" t="s">
        <v>440</v>
      </c>
      <c r="C495" s="102" t="s">
        <v>787</v>
      </c>
      <c r="D495" s="103">
        <v>40</v>
      </c>
    </row>
    <row r="496" spans="2:4" ht="15">
      <c r="B496" s="104" t="s">
        <v>442</v>
      </c>
      <c r="C496" s="105" t="s">
        <v>788</v>
      </c>
      <c r="D496" s="106">
        <v>12</v>
      </c>
    </row>
    <row r="497" spans="2:4" ht="15">
      <c r="B497" s="101" t="s">
        <v>444</v>
      </c>
      <c r="C497" s="102" t="s">
        <v>789</v>
      </c>
      <c r="D497" s="103">
        <v>10</v>
      </c>
    </row>
    <row r="498" spans="2:4" ht="15">
      <c r="B498" s="104" t="s">
        <v>446</v>
      </c>
      <c r="C498" s="105" t="s">
        <v>790</v>
      </c>
      <c r="D498" s="106">
        <v>5</v>
      </c>
    </row>
    <row r="499" spans="2:4" ht="15">
      <c r="B499" s="101" t="s">
        <v>448</v>
      </c>
      <c r="C499" s="102" t="s">
        <v>791</v>
      </c>
      <c r="D499" s="103">
        <v>14</v>
      </c>
    </row>
    <row r="500" spans="2:4" ht="15">
      <c r="B500" s="104" t="s">
        <v>450</v>
      </c>
      <c r="C500" s="105" t="s">
        <v>792</v>
      </c>
      <c r="D500" s="106">
        <v>8</v>
      </c>
    </row>
    <row r="501" spans="2:4" ht="15">
      <c r="B501" s="101" t="s">
        <v>452</v>
      </c>
      <c r="C501" s="102" t="s">
        <v>793</v>
      </c>
      <c r="D501" s="103">
        <v>10</v>
      </c>
    </row>
    <row r="502" spans="2:4" ht="15">
      <c r="B502" s="104" t="s">
        <v>454</v>
      </c>
      <c r="C502" s="105" t="s">
        <v>794</v>
      </c>
      <c r="D502" s="106">
        <v>6</v>
      </c>
    </row>
    <row r="503" spans="2:4" ht="15">
      <c r="B503" s="101" t="s">
        <v>456</v>
      </c>
      <c r="C503" s="102" t="s">
        <v>795</v>
      </c>
      <c r="D503" s="103">
        <v>7</v>
      </c>
    </row>
    <row r="504" spans="2:4" ht="15">
      <c r="B504" s="104" t="s">
        <v>458</v>
      </c>
      <c r="C504" s="105" t="s">
        <v>796</v>
      </c>
      <c r="D504" s="106">
        <v>7</v>
      </c>
    </row>
    <row r="505" spans="2:4" ht="15">
      <c r="B505" s="101" t="s">
        <v>460</v>
      </c>
      <c r="C505" s="102" t="s">
        <v>797</v>
      </c>
      <c r="D505" s="103">
        <v>4</v>
      </c>
    </row>
    <row r="506" spans="2:4" ht="15">
      <c r="B506" s="104" t="s">
        <v>462</v>
      </c>
      <c r="C506" s="105" t="s">
        <v>798</v>
      </c>
      <c r="D506" s="106">
        <v>4</v>
      </c>
    </row>
    <row r="507" spans="2:4" ht="15">
      <c r="B507" s="101" t="s">
        <v>464</v>
      </c>
      <c r="C507" s="102" t="s">
        <v>799</v>
      </c>
      <c r="D507" s="103">
        <v>4</v>
      </c>
    </row>
    <row r="508" spans="2:4" ht="15">
      <c r="B508" s="104" t="s">
        <v>466</v>
      </c>
      <c r="C508" s="105" t="s">
        <v>800</v>
      </c>
      <c r="D508" s="106">
        <v>5</v>
      </c>
    </row>
    <row r="509" spans="2:4" ht="15">
      <c r="B509" s="101" t="s">
        <v>468</v>
      </c>
      <c r="C509" s="102" t="s">
        <v>801</v>
      </c>
      <c r="D509" s="103">
        <v>20</v>
      </c>
    </row>
    <row r="510" spans="2:4" ht="15">
      <c r="B510" s="104" t="s">
        <v>470</v>
      </c>
      <c r="C510" s="105" t="s">
        <v>802</v>
      </c>
      <c r="D510" s="106">
        <v>7</v>
      </c>
    </row>
    <row r="511" spans="2:4" ht="15">
      <c r="B511" s="101" t="s">
        <v>472</v>
      </c>
      <c r="C511" s="102" t="s">
        <v>807</v>
      </c>
      <c r="D511" s="103">
        <v>7</v>
      </c>
    </row>
    <row r="512" spans="2:4" ht="15">
      <c r="B512" s="104" t="s">
        <v>472</v>
      </c>
      <c r="C512" s="105" t="s">
        <v>808</v>
      </c>
      <c r="D512" s="106">
        <v>15</v>
      </c>
    </row>
    <row r="513" spans="2:4" ht="15">
      <c r="B513" s="101" t="s">
        <v>474</v>
      </c>
      <c r="C513" s="102" t="s">
        <v>803</v>
      </c>
      <c r="D513" s="103">
        <v>6</v>
      </c>
    </row>
    <row r="514" spans="2:4" ht="15">
      <c r="B514" s="104" t="s">
        <v>476</v>
      </c>
      <c r="C514" s="105" t="s">
        <v>18</v>
      </c>
      <c r="D514" s="106">
        <v>3</v>
      </c>
    </row>
    <row r="515" spans="2:4" ht="15">
      <c r="B515" s="101" t="s">
        <v>478</v>
      </c>
      <c r="C515" s="102" t="s">
        <v>19</v>
      </c>
      <c r="D515" s="103">
        <v>4</v>
      </c>
    </row>
    <row r="516" spans="2:4" ht="15">
      <c r="B516" s="107"/>
      <c r="C516" s="108" t="s">
        <v>804</v>
      </c>
      <c r="D516" s="109"/>
    </row>
    <row r="517" spans="2:4" ht="15">
      <c r="B517" s="101" t="s">
        <v>251</v>
      </c>
      <c r="C517" s="102" t="s">
        <v>22</v>
      </c>
      <c r="D517" s="103">
        <v>12</v>
      </c>
    </row>
    <row r="518" spans="2:4" ht="15">
      <c r="B518" s="104" t="s">
        <v>253</v>
      </c>
      <c r="C518" s="105" t="s">
        <v>805</v>
      </c>
      <c r="D518" s="106">
        <v>7</v>
      </c>
    </row>
    <row r="519" spans="2:4" ht="24.75" customHeight="1">
      <c r="B519" s="101" t="s">
        <v>255</v>
      </c>
      <c r="C519" s="119" t="s">
        <v>21</v>
      </c>
      <c r="D519" s="103">
        <v>7</v>
      </c>
    </row>
    <row r="520" spans="2:4" ht="15.75" thickBot="1">
      <c r="B520" s="112" t="s">
        <v>257</v>
      </c>
      <c r="C520" s="113" t="s">
        <v>806</v>
      </c>
      <c r="D520" s="114">
        <v>40</v>
      </c>
    </row>
    <row r="521" ht="15.75" thickTop="1"/>
  </sheetData>
  <printOptions/>
  <pageMargins left="0.15" right="0.17" top="0.32" bottom="0.28"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Hesap Fişi</dc:title>
  <dc:subject/>
  <dc:creator>Yüksel ARAR</dc:creator>
  <cp:keywords/>
  <dc:description/>
  <cp:lastModifiedBy>ya</cp:lastModifiedBy>
  <cp:lastPrinted>2007-04-10T12:19:47Z</cp:lastPrinted>
  <dcterms:created xsi:type="dcterms:W3CDTF">2005-02-28T18:00:08Z</dcterms:created>
  <dcterms:modified xsi:type="dcterms:W3CDTF">2007-04-10T12:28:52Z</dcterms:modified>
  <cp:category/>
  <cp:version/>
  <cp:contentType/>
  <cp:contentStatus/>
</cp:coreProperties>
</file>